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19440" windowHeight="11640"/>
  </bookViews>
  <sheets>
    <sheet name="Spielbericht Einzel" sheetId="1" r:id="rId1"/>
  </sheets>
  <definedNames>
    <definedName name="_xlnm.Print_Area" localSheetId="0">'Spielbericht Einzel'!$A$1:$AY$70</definedName>
  </definedNames>
  <calcPr calcId="125725"/>
</workbook>
</file>

<file path=xl/calcChain.xml><?xml version="1.0" encoding="utf-8"?>
<calcChain xmlns="http://schemas.openxmlformats.org/spreadsheetml/2006/main">
  <c r="AQ25" i="1"/>
  <c r="BC88"/>
  <c r="O42"/>
  <c r="Q42"/>
  <c r="N42"/>
  <c r="AM109" s="1"/>
  <c r="S42"/>
  <c r="AQ83" s="1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P80" s="1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 s="1"/>
  <c r="AW2" s="1"/>
  <c r="AQ3"/>
  <c r="AQ9" s="1"/>
  <c r="AW3" s="1"/>
  <c r="AQ4"/>
  <c r="AQ5"/>
  <c r="AQ11" s="1"/>
  <c r="AW5" s="1"/>
  <c r="AQ6"/>
  <c r="AQ12" s="1"/>
  <c r="AW6" s="1"/>
  <c r="AW8"/>
  <c r="AR12"/>
  <c r="AW9"/>
  <c r="AA53"/>
  <c r="AH46" s="1"/>
  <c r="AO113" s="1"/>
  <c r="AP113" s="1"/>
  <c r="Z53"/>
  <c r="AM113" s="1"/>
  <c r="AN113" s="1"/>
  <c r="AS113" s="1"/>
  <c r="AC53"/>
  <c r="AV108"/>
  <c r="BA113" s="1"/>
  <c r="AL2"/>
  <c r="AL3"/>
  <c r="AL9" s="1"/>
  <c r="AR3" s="1"/>
  <c r="AL4"/>
  <c r="AL10" s="1"/>
  <c r="AR4" s="1"/>
  <c r="AL5"/>
  <c r="AL11" s="1"/>
  <c r="AR5" s="1"/>
  <c r="AL6"/>
  <c r="AL12" s="1"/>
  <c r="AR6" s="1"/>
  <c r="AR8"/>
  <c r="AR9"/>
  <c r="C42"/>
  <c r="AM2"/>
  <c r="AM8" s="1"/>
  <c r="AS2" s="1"/>
  <c r="AM3"/>
  <c r="AM9" s="1"/>
  <c r="AS3" s="1"/>
  <c r="AM4"/>
  <c r="AM5"/>
  <c r="AM11" s="1"/>
  <c r="AS5" s="1"/>
  <c r="AM6"/>
  <c r="AM12" s="1"/>
  <c r="AS6" s="1"/>
  <c r="AS8"/>
  <c r="AS9"/>
  <c r="AN2"/>
  <c r="AN8" s="1"/>
  <c r="AT2" s="1"/>
  <c r="AN3"/>
  <c r="AN9" s="1"/>
  <c r="AT3" s="1"/>
  <c r="AN4"/>
  <c r="AN10" s="1"/>
  <c r="AT4" s="1"/>
  <c r="AN5"/>
  <c r="AN11" s="1"/>
  <c r="AT5" s="1"/>
  <c r="AN6"/>
  <c r="AN12" s="1"/>
  <c r="AT6" s="1"/>
  <c r="AT8"/>
  <c r="AT9"/>
  <c r="AA42"/>
  <c r="AO2"/>
  <c r="AO8" s="1"/>
  <c r="AU2" s="1"/>
  <c r="AO3"/>
  <c r="AO9" s="1"/>
  <c r="AU3" s="1"/>
  <c r="AO4"/>
  <c r="AO10" s="1"/>
  <c r="AU4" s="1"/>
  <c r="AO5"/>
  <c r="AO11" s="1"/>
  <c r="AU5" s="1"/>
  <c r="AO6"/>
  <c r="AO12" s="1"/>
  <c r="AU6" s="1"/>
  <c r="AU8"/>
  <c r="AU9"/>
  <c r="C53"/>
  <c r="AP2"/>
  <c r="AP3"/>
  <c r="AP9" s="1"/>
  <c r="AV3" s="1"/>
  <c r="AP4"/>
  <c r="AP10" s="1"/>
  <c r="AV4" s="1"/>
  <c r="AP5"/>
  <c r="AP11" s="1"/>
  <c r="AV5" s="1"/>
  <c r="AP6"/>
  <c r="AP12" s="1"/>
  <c r="AV6" s="1"/>
  <c r="AV8"/>
  <c r="AV9"/>
  <c r="O53"/>
  <c r="B42"/>
  <c r="AM95" s="1"/>
  <c r="Z42"/>
  <c r="AM110" s="1"/>
  <c r="B53"/>
  <c r="AM124" s="1"/>
  <c r="N53"/>
  <c r="AM112" s="1"/>
  <c r="E42"/>
  <c r="AC42"/>
  <c r="E53"/>
  <c r="Q53"/>
  <c r="AN112"/>
  <c r="AS112" s="1"/>
  <c r="AV83"/>
  <c r="AV82"/>
  <c r="AE53"/>
  <c r="AQ87" s="1"/>
  <c r="AR87" s="1"/>
  <c r="AU115"/>
  <c r="AU116"/>
  <c r="AU90"/>
  <c r="AU89"/>
  <c r="AM86"/>
  <c r="S53"/>
  <c r="AQ86" s="1"/>
  <c r="AU121"/>
  <c r="AU122"/>
  <c r="BA111"/>
  <c r="AU96"/>
  <c r="AU95"/>
  <c r="G53"/>
  <c r="AQ85" s="1"/>
  <c r="AU126"/>
  <c r="AU127"/>
  <c r="AU101"/>
  <c r="AU100"/>
  <c r="AE42"/>
  <c r="AQ84" s="1"/>
  <c r="AU130"/>
  <c r="AU131"/>
  <c r="AU105"/>
  <c r="AU104"/>
  <c r="G42"/>
  <c r="AQ82" s="1"/>
  <c r="I48"/>
  <c r="K48" s="1"/>
  <c r="I49"/>
  <c r="K49" s="1"/>
  <c r="I50"/>
  <c r="K50" s="1"/>
  <c r="I51"/>
  <c r="K51"/>
  <c r="I52"/>
  <c r="K52"/>
  <c r="W48"/>
  <c r="U49"/>
  <c r="W49"/>
  <c r="U50"/>
  <c r="W50"/>
  <c r="U51"/>
  <c r="W51"/>
  <c r="U52"/>
  <c r="W52"/>
  <c r="W53"/>
  <c r="AG48"/>
  <c r="AI48"/>
  <c r="AG49"/>
  <c r="AI49"/>
  <c r="AG50"/>
  <c r="AI50"/>
  <c r="AG51"/>
  <c r="AI51"/>
  <c r="AG52"/>
  <c r="AI52"/>
  <c r="AG38"/>
  <c r="AI38" s="1"/>
  <c r="AG39"/>
  <c r="AI39"/>
  <c r="AG40"/>
  <c r="AI40"/>
  <c r="AG41"/>
  <c r="AI41"/>
  <c r="U37"/>
  <c r="W37" s="1"/>
  <c r="U38"/>
  <c r="W38" s="1"/>
  <c r="U39"/>
  <c r="W39" s="1"/>
  <c r="U40"/>
  <c r="W40"/>
  <c r="U41"/>
  <c r="W41"/>
  <c r="I37"/>
  <c r="K37" s="1"/>
  <c r="I38"/>
  <c r="K38" s="1"/>
  <c r="I39"/>
  <c r="K39" s="1"/>
  <c r="I40"/>
  <c r="K40"/>
  <c r="I41"/>
  <c r="K41"/>
  <c r="AG37"/>
  <c r="AI37" s="1"/>
  <c r="AM119"/>
  <c r="AN119" s="1"/>
  <c r="AS119" s="1"/>
  <c r="AN86"/>
  <c r="AS86" s="1"/>
  <c r="AR86"/>
  <c r="AM93"/>
  <c r="AN93" s="1"/>
  <c r="AS93" s="1"/>
  <c r="AQ93"/>
  <c r="AR93" s="1"/>
  <c r="U48"/>
  <c r="Z46"/>
  <c r="N46"/>
  <c r="B46"/>
  <c r="Z35"/>
  <c r="N35"/>
  <c r="B35"/>
  <c r="AV130" l="1"/>
  <c r="AX36"/>
  <c r="AV121"/>
  <c r="AV89"/>
  <c r="AM87"/>
  <c r="AN87" s="1"/>
  <c r="AS87" s="1"/>
  <c r="AI53"/>
  <c r="AV115"/>
  <c r="AZ110" s="1"/>
  <c r="AV84"/>
  <c r="BA83" s="1"/>
  <c r="AZ109"/>
  <c r="AV126"/>
  <c r="AX108" s="1"/>
  <c r="BA112"/>
  <c r="AP7"/>
  <c r="AT119"/>
  <c r="BA110"/>
  <c r="AG53"/>
  <c r="BA108"/>
  <c r="BA109"/>
  <c r="AP8"/>
  <c r="AV2" s="1"/>
  <c r="I53"/>
  <c r="AO85" s="1"/>
  <c r="AM89"/>
  <c r="AM100"/>
  <c r="AM121"/>
  <c r="AM104"/>
  <c r="AX33"/>
  <c r="AM123"/>
  <c r="AQ80"/>
  <c r="AV90"/>
  <c r="AM128"/>
  <c r="AM91"/>
  <c r="AM97"/>
  <c r="I42"/>
  <c r="AQ121" s="1"/>
  <c r="AM92"/>
  <c r="AM98"/>
  <c r="AM105"/>
  <c r="AN105" s="1"/>
  <c r="AM127"/>
  <c r="AM90"/>
  <c r="W42"/>
  <c r="AM122"/>
  <c r="AN121" s="1"/>
  <c r="AM131"/>
  <c r="AM96"/>
  <c r="AM101"/>
  <c r="AQ92"/>
  <c r="AM84"/>
  <c r="K53"/>
  <c r="V35"/>
  <c r="AO127" s="1"/>
  <c r="AP127" s="1"/>
  <c r="AM116"/>
  <c r="AM83"/>
  <c r="AR85"/>
  <c r="J35"/>
  <c r="AO115" s="1"/>
  <c r="AP115" s="1"/>
  <c r="AV32"/>
  <c r="AR82"/>
  <c r="J46"/>
  <c r="AO7"/>
  <c r="AU7"/>
  <c r="AQ100"/>
  <c r="AQ104"/>
  <c r="AR84"/>
  <c r="AQ89"/>
  <c r="AQ95"/>
  <c r="AM117"/>
  <c r="AM102"/>
  <c r="AN102" s="1"/>
  <c r="AI42"/>
  <c r="AR83"/>
  <c r="AQ105"/>
  <c r="AQ96"/>
  <c r="AQ90"/>
  <c r="AQ101"/>
  <c r="AX32"/>
  <c r="U42"/>
  <c r="AO83" s="1"/>
  <c r="AV104"/>
  <c r="AV100"/>
  <c r="AO60"/>
  <c r="AG14" s="1"/>
  <c r="AW109"/>
  <c r="AW108"/>
  <c r="AX35"/>
  <c r="AX34"/>
  <c r="AY108"/>
  <c r="AY111"/>
  <c r="AY110"/>
  <c r="AQ113"/>
  <c r="AR113" s="1"/>
  <c r="AO87"/>
  <c r="AQ97"/>
  <c r="AZ86"/>
  <c r="AZ83"/>
  <c r="AZ112"/>
  <c r="AZ108"/>
  <c r="AM108"/>
  <c r="AM82"/>
  <c r="AM130"/>
  <c r="AM126"/>
  <c r="AM115"/>
  <c r="AT7"/>
  <c r="AM10"/>
  <c r="AS4" s="1"/>
  <c r="AS7" s="1"/>
  <c r="AM7"/>
  <c r="AQ91"/>
  <c r="AQ98"/>
  <c r="AQ102"/>
  <c r="AY109"/>
  <c r="AX110"/>
  <c r="AX109"/>
  <c r="AZ85"/>
  <c r="AZ111"/>
  <c r="BA87"/>
  <c r="BA85"/>
  <c r="BA86"/>
  <c r="BA84"/>
  <c r="BA82"/>
  <c r="AT112"/>
  <c r="V46"/>
  <c r="U53"/>
  <c r="AL7"/>
  <c r="AL8"/>
  <c r="AR2" s="1"/>
  <c r="AR7" s="1"/>
  <c r="AT113"/>
  <c r="AX31"/>
  <c r="K42" s="1"/>
  <c r="AV34"/>
  <c r="AZ82"/>
  <c r="AZ84"/>
  <c r="AV95"/>
  <c r="AM111"/>
  <c r="AM85"/>
  <c r="AM118"/>
  <c r="AV7"/>
  <c r="AH35"/>
  <c r="AG42"/>
  <c r="AN7"/>
  <c r="AQ10"/>
  <c r="AW4" s="1"/>
  <c r="AW7" s="1"/>
  <c r="AQ7"/>
  <c r="H15"/>
  <c r="AV101" l="1"/>
  <c r="AU113"/>
  <c r="BB113" s="1"/>
  <c r="AN89"/>
  <c r="AN95"/>
  <c r="AN104"/>
  <c r="AO130"/>
  <c r="AP130" s="1"/>
  <c r="AO92"/>
  <c r="AQ118"/>
  <c r="AQ111"/>
  <c r="AO98"/>
  <c r="AN91"/>
  <c r="AO100"/>
  <c r="AQ124"/>
  <c r="AQ127"/>
  <c r="AN127"/>
  <c r="AN123"/>
  <c r="AN122"/>
  <c r="AN124"/>
  <c r="AO126"/>
  <c r="AP126" s="1"/>
  <c r="AO108"/>
  <c r="AP108" s="1"/>
  <c r="AR98"/>
  <c r="AQ116"/>
  <c r="AN92"/>
  <c r="AO109"/>
  <c r="AP109" s="1"/>
  <c r="AR105"/>
  <c r="AO116"/>
  <c r="AP116" s="1"/>
  <c r="AO131"/>
  <c r="AP131" s="1"/>
  <c r="AO122"/>
  <c r="AP122" s="1"/>
  <c r="AN131"/>
  <c r="AN90"/>
  <c r="AO121"/>
  <c r="AP121" s="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 s="1"/>
  <c r="AN96"/>
  <c r="AR97"/>
  <c r="AN100"/>
  <c r="AR100"/>
  <c r="AR102"/>
  <c r="AR89"/>
  <c r="AR92"/>
  <c r="AR95"/>
  <c r="AO111"/>
  <c r="AP111" s="1"/>
  <c r="AO118"/>
  <c r="AP118" s="1"/>
  <c r="AO124"/>
  <c r="AP124" s="1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BB87" s="1"/>
  <c r="BC98" s="1"/>
  <c r="Z45" s="1"/>
  <c r="AP87"/>
  <c r="AN130"/>
  <c r="AU85"/>
  <c r="AN85"/>
  <c r="AO112"/>
  <c r="AO119"/>
  <c r="AP119" s="1"/>
  <c r="AN111"/>
  <c r="AV96"/>
  <c r="AN115"/>
  <c r="AN82"/>
  <c r="AQ110"/>
  <c r="AQ117"/>
  <c r="AQ123"/>
  <c r="AO91"/>
  <c r="AQ128"/>
  <c r="AO102"/>
  <c r="AO97"/>
  <c r="AO84"/>
  <c r="AN126"/>
  <c r="AO110"/>
  <c r="AO123"/>
  <c r="AP123" s="1"/>
  <c r="AO128"/>
  <c r="AP128" s="1"/>
  <c r="AO117"/>
  <c r="AP117" s="1"/>
  <c r="AN118"/>
  <c r="AQ112"/>
  <c r="AR112" s="1"/>
  <c r="AO86"/>
  <c r="AO93"/>
  <c r="AP93" s="1"/>
  <c r="AQ119"/>
  <c r="AR119" s="1"/>
  <c r="AN108"/>
  <c r="AR110" l="1"/>
  <c r="AU109"/>
  <c r="BB109" s="1"/>
  <c r="AR128"/>
  <c r="AR123"/>
  <c r="AS123" s="1"/>
  <c r="AT123" s="1"/>
  <c r="AS131"/>
  <c r="AT131" s="1"/>
  <c r="AP83"/>
  <c r="AS83" s="1"/>
  <c r="AR130"/>
  <c r="AS130" s="1"/>
  <c r="AT130" s="1"/>
  <c r="AP105"/>
  <c r="AS105" s="1"/>
  <c r="AP96"/>
  <c r="AS96" s="1"/>
  <c r="AP91"/>
  <c r="AR117"/>
  <c r="AS117" s="1"/>
  <c r="AT117" s="1"/>
  <c r="AP97"/>
  <c r="AS97" s="1"/>
  <c r="AP102"/>
  <c r="AS102" s="1"/>
  <c r="BB108"/>
  <c r="AP85"/>
  <c r="AS85" s="1"/>
  <c r="AP82"/>
  <c r="AS82" s="1"/>
  <c r="AP89"/>
  <c r="AS89" s="1"/>
  <c r="AR118"/>
  <c r="AS118" s="1"/>
  <c r="AT118" s="1"/>
  <c r="AR126"/>
  <c r="AS126" s="1"/>
  <c r="AT126" s="1"/>
  <c r="AP100"/>
  <c r="AS100" s="1"/>
  <c r="AR121"/>
  <c r="AS121" s="1"/>
  <c r="AT121" s="1"/>
  <c r="AR108"/>
  <c r="AS108" s="1"/>
  <c r="AT108" s="1"/>
  <c r="AR124"/>
  <c r="AS124" s="1"/>
  <c r="AT124" s="1"/>
  <c r="AR115"/>
  <c r="AS115" s="1"/>
  <c r="AT115" s="1"/>
  <c r="AR111"/>
  <c r="AS111" s="1"/>
  <c r="AT111" s="1"/>
  <c r="AS91"/>
  <c r="AP95"/>
  <c r="AS95" s="1"/>
  <c r="AP98"/>
  <c r="AS98" s="1"/>
  <c r="AP92"/>
  <c r="AS92" s="1"/>
  <c r="AP104"/>
  <c r="AS104" s="1"/>
  <c r="AU111"/>
  <c r="BB111" s="1"/>
  <c r="AS128"/>
  <c r="AT128" s="1"/>
  <c r="AR116"/>
  <c r="AS116" s="1"/>
  <c r="AT116" s="1"/>
  <c r="AP90"/>
  <c r="AS90" s="1"/>
  <c r="AR127"/>
  <c r="AS127" s="1"/>
  <c r="AT127" s="1"/>
  <c r="AR109"/>
  <c r="AS109" s="1"/>
  <c r="AT109" s="1"/>
  <c r="AP101"/>
  <c r="AS101" s="1"/>
  <c r="AR122"/>
  <c r="AS122" s="1"/>
  <c r="AT122" s="1"/>
  <c r="AU84"/>
  <c r="AP84"/>
  <c r="AS84" s="1"/>
  <c r="AP110"/>
  <c r="AS110" s="1"/>
  <c r="AT110" s="1"/>
  <c r="AU110"/>
  <c r="BB110" s="1"/>
  <c r="AU86"/>
  <c r="BB86" s="1"/>
  <c r="BC97" s="1"/>
  <c r="N45" s="1"/>
  <c r="AP86"/>
  <c r="AP112"/>
  <c r="AU112"/>
  <c r="BB112" s="1"/>
  <c r="AT105" l="1"/>
  <c r="AW83" s="1"/>
  <c r="AT104"/>
  <c r="AW82" s="1"/>
  <c r="AT96"/>
  <c r="AY83" s="1"/>
  <c r="AT97"/>
  <c r="AY84" s="1"/>
  <c r="AT95"/>
  <c r="AY82" s="1"/>
  <c r="AT102"/>
  <c r="AX84" s="1"/>
  <c r="AT84"/>
  <c r="AT98"/>
  <c r="AY85" s="1"/>
  <c r="BB85" s="1"/>
  <c r="BC96" s="1"/>
  <c r="B45" s="1"/>
  <c r="AT87"/>
  <c r="AT86"/>
  <c r="AT82"/>
  <c r="AT90"/>
  <c r="AT93"/>
  <c r="AT92"/>
  <c r="AT85"/>
  <c r="AT91"/>
  <c r="AT101"/>
  <c r="AX83" s="1"/>
  <c r="AT100"/>
  <c r="AX82" s="1"/>
  <c r="AT83"/>
  <c r="AT89"/>
  <c r="BB84" l="1"/>
  <c r="BC95" s="1"/>
  <c r="Z34" s="1"/>
  <c r="BB83"/>
  <c r="BC94" s="1"/>
  <c r="N34" s="1"/>
  <c r="BB82"/>
  <c r="BC93" s="1"/>
  <c r="B34" s="1"/>
</calcChain>
</file>

<file path=xl/sharedStrings.xml><?xml version="1.0" encoding="utf-8"?>
<sst xmlns="http://schemas.openxmlformats.org/spreadsheetml/2006/main" count="395" uniqueCount="203">
  <si>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</si>
  <si>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</si>
  <si>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</si>
  <si>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</si>
  <si>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</si>
  <si>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</si>
  <si>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</si>
  <si>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</si>
  <si>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</si>
  <si>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</si>
  <si>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</si>
  <si>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</si>
  <si>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</si>
  <si>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</si>
  <si>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</si>
  <si>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</si>
  <si>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</si>
  <si>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</si>
  <si>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</si>
  <si>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</si>
  <si>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</si>
  <si>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</si>
  <si>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</si>
  <si>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</si>
  <si>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</si>
  <si>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</si>
  <si>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</si>
  <si>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</si>
  <si>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</si>
  <si>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</si>
  <si>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</si>
  <si>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</si>
  <si>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</si>
  <si>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</si>
  <si>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</si>
  <si>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</si>
  <si>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</si>
  <si>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</si>
  <si>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</si>
  <si>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</si>
  <si>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</si>
  <si>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</si>
  <si>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</si>
  <si>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</si>
  <si>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</si>
  <si>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</si>
  <si>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</si>
  <si>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</si>
  <si>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</si>
  <si>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</si>
  <si>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</si>
  <si>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</si>
  <si>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</si>
  <si>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</si>
  <si>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</si>
  <si>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</si>
  <si>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</si>
  <si>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</si>
  <si>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</si>
  <si>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</si>
  <si>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</si>
  <si>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</si>
  <si>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</si>
  <si>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</si>
  <si>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</si>
  <si>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</si>
  <si>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</si>
  <si>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</si>
  <si>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</si>
  <si>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</si>
  <si>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</si>
  <si>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</si>
  <si>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</si>
  <si>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</si>
  <si>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</si>
  <si>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</si>
  <si>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</si>
  <si>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</si>
  <si>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</si>
  <si>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</si>
  <si>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</si>
  <si>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</si>
  <si>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</si>
  <si>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</si>
  <si>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</si>
  <si>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</si>
  <si>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</si>
  <si>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</si>
  <si>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</si>
  <si>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</si>
  <si>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</si>
  <si>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</si>
  <si>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</si>
  <si>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</si>
  <si>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</si>
  <si>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</si>
  <si>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</si>
  <si>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</si>
  <si>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</si>
  <si>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</si>
  <si>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</si>
  <si>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</si>
  <si>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</si>
  <si>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</si>
  <si>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</si>
  <si>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</si>
  <si>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</si>
  <si>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</si>
  <si>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</si>
  <si>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</si>
  <si>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</si>
  <si>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</si>
  <si>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</si>
  <si>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</si>
  <si>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</si>
  <si>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</si>
  <si>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</si>
  <si>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</si>
  <si>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</si>
  <si>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</si>
  <si>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</si>
  <si>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</si>
  <si>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</si>
  <si>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</si>
  <si>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</si>
  <si>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</si>
  <si>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</si>
  <si>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</si>
  <si>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</si>
  <si>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</si>
  <si>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</si>
  <si>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</si>
  <si>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</si>
  <si>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</si>
  <si>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</si>
  <si>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</si>
  <si>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</si>
  <si>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</si>
  <si>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</si>
  <si>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</si>
  <si>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</si>
  <si>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</si>
  <si>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</si>
  <si>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</si>
  <si>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</si>
  <si>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</si>
  <si>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</si>
  <si>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</si>
  <si>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</si>
  <si>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</si>
  <si>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</si>
  <si>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</si>
  <si>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</si>
  <si>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</si>
  <si>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</si>
  <si>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</si>
  <si>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</si>
  <si>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</si>
  <si>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</si>
  <si>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</si>
  <si>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</si>
  <si>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</si>
  <si>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</si>
  <si>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</si>
  <si>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</si>
  <si>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</si>
  <si>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</si>
  <si>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</si>
  <si>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</si>
  <si>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</si>
  <si>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</si>
  <si>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</si>
  <si>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</si>
  <si>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</si>
  <si>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</si>
  <si>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</si>
  <si>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</si>
  <si>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</si>
  <si>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</si>
  <si>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</si>
  <si>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</si>
  <si>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</si>
  <si>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</si>
  <si>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</si>
  <si>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</si>
  <si>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</si>
  <si>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</si>
  <si>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</si>
  <si>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</si>
  <si>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</si>
  <si>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</si>
  <si>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</si>
  <si>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</si>
  <si>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</si>
  <si>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Durch ihre Unterschrift erklären die Turnierteilnehmer ihr Einverständnis mit einer Veröffentlichung der Spielergebnisse, evtl. mit einem Photo ihrer Person.</t>
  </si>
  <si>
    <t>Eine Ablehnung soll im Feld "Unterschrift:" mit dem Zusatz  "abgelehnt" vermerkt werden.</t>
  </si>
  <si>
    <t>Stand: 16.07.2018</t>
  </si>
  <si>
    <t>Merzenich</t>
  </si>
  <si>
    <t>X</t>
  </si>
  <si>
    <t>Undorf, Jörg</t>
  </si>
  <si>
    <t>Coenen, Thomas</t>
  </si>
  <si>
    <t>Becker, Berthold</t>
  </si>
  <si>
    <t>Becker, Patrick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</si>
</sst>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1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  <font>
      <sz val="10"/>
      <color rgb="FFFF0000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vertical="center"/>
    </xf>
    <xf numFmtId="0" fontId="4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33" fillId="3" borderId="0" xfId="0" applyFont="1" applyFill="1" applyBorder="1" applyAlignment="1" applyProtection="1">
      <alignment horizontal="left" vertical="center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0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0" fontId="31" fillId="3" borderId="21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topLeftCell="A31" zoomScaleSheetLayoutView="75" zoomScalePageLayoutView="90" workbookViewId="0">
      <selection activeCell="G49" sqref="G49:H49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5" hidden="1" customWidth="1"/>
    <col min="40" max="40" width="11.28515625" style="205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6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3" width="7.42578125" style="18" hidden="1" customWidth="1"/>
    <col min="54" max="54" width="9.140625" style="18" hidden="1" customWidth="1"/>
    <col min="55" max="55" width="6.85546875" style="18" hidden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95" width="0" style="3" hidden="1" customWidth="1"/>
    <col min="96" max="16384" width="10.85546875" style="3"/>
  </cols>
  <sheetData>
    <row r="1" spans="1:97" s="14" customFormat="1" ht="30" customHeight="1">
      <c r="A1" s="192"/>
      <c r="B1" s="344" t="s">
        <v>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133"/>
      <c r="AL1" s="96" t="s">
        <v>71</v>
      </c>
      <c r="AM1" s="196" t="s">
        <v>123</v>
      </c>
      <c r="AN1" s="196" t="s">
        <v>73</v>
      </c>
      <c r="AO1" s="96" t="s">
        <v>74</v>
      </c>
      <c r="AP1" s="96" t="s">
        <v>75</v>
      </c>
      <c r="AQ1" s="96" t="s">
        <v>76</v>
      </c>
      <c r="AR1" s="197" t="s">
        <v>71</v>
      </c>
      <c r="AS1" s="197" t="s">
        <v>72</v>
      </c>
      <c r="AT1" s="197" t="s">
        <v>73</v>
      </c>
      <c r="AU1" s="198" t="s">
        <v>74</v>
      </c>
      <c r="AV1" s="198" t="s">
        <v>75</v>
      </c>
      <c r="AW1" s="198" t="s">
        <v>76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</row>
    <row r="2" spans="1:97" s="36" customFormat="1" ht="12.95" customHeight="1">
      <c r="A2" s="193"/>
      <c r="B2" s="345" t="s">
        <v>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134"/>
      <c r="AL2" s="113">
        <f>IF(C37="","",C37)</f>
        <v>50</v>
      </c>
      <c r="AM2" s="113">
        <f>IF(O37="","",O37)</f>
        <v>50</v>
      </c>
      <c r="AN2" s="113">
        <f>IF(AA37="","",AA37)</f>
        <v>37</v>
      </c>
      <c r="AO2" s="113">
        <f>IF(C48="","",C48)</f>
        <v>48</v>
      </c>
      <c r="AP2" s="113" t="str">
        <f>IF(O48="","",O48)</f>
        <v/>
      </c>
      <c r="AQ2" s="113" t="str">
        <f>IF(AA48="","",AA48)</f>
        <v/>
      </c>
      <c r="AR2" s="199">
        <f>IF(AL8=TRUE,1,"")</f>
        <v>1</v>
      </c>
      <c r="AS2" s="199">
        <f t="shared" ref="AS2:AW2" si="0">IF(AM8=TRUE,1,"")</f>
        <v>1</v>
      </c>
      <c r="AT2" s="199">
        <f t="shared" si="0"/>
        <v>1</v>
      </c>
      <c r="AU2" s="199">
        <f t="shared" si="0"/>
        <v>1</v>
      </c>
      <c r="AV2" s="199" t="str">
        <f t="shared" si="0"/>
        <v/>
      </c>
      <c r="AW2" s="199" t="str">
        <f t="shared" si="0"/>
        <v/>
      </c>
      <c r="AX2" s="302"/>
      <c r="AY2" s="302"/>
      <c r="AZ2" s="302"/>
      <c r="BA2" s="302"/>
      <c r="BB2" s="302"/>
      <c r="BC2" s="302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</row>
    <row r="3" spans="1:97" ht="15" customHeight="1">
      <c r="A3" s="15"/>
      <c r="B3" s="346" t="s">
        <v>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L3" s="113">
        <f t="shared" ref="AL3:AL6" si="1">IF(C38="","",C38)</f>
        <v>45</v>
      </c>
      <c r="AM3" s="113">
        <f t="shared" ref="AM3:AM6" si="2">IF(O38="","",O38)</f>
        <v>50</v>
      </c>
      <c r="AN3" s="113">
        <f t="shared" ref="AN3:AN6" si="3">IF(AA38="","",AA38)</f>
        <v>50</v>
      </c>
      <c r="AO3" s="113">
        <f t="shared" ref="AO3:AO6" si="4">IF(C49="","",C49)</f>
        <v>32</v>
      </c>
      <c r="AP3" s="113" t="str">
        <f t="shared" ref="AP3:AP6" si="5">IF(O49="","",O49)</f>
        <v/>
      </c>
      <c r="AQ3" s="113" t="str">
        <f t="shared" ref="AQ3:AQ6" si="6">IF(AA49="","",AA49)</f>
        <v/>
      </c>
      <c r="AR3" s="199">
        <f t="shared" ref="AR3:AR6" si="7">IF(AL9=TRUE,1,"")</f>
        <v>1</v>
      </c>
      <c r="AS3" s="199">
        <f t="shared" ref="AS3:AW3" si="8">IF(AM9=TRUE,1,"")</f>
        <v>1</v>
      </c>
      <c r="AT3" s="199">
        <f t="shared" si="8"/>
        <v>1</v>
      </c>
      <c r="AU3" s="199">
        <f t="shared" si="8"/>
        <v>1</v>
      </c>
      <c r="AV3" s="199" t="str">
        <f t="shared" si="8"/>
        <v/>
      </c>
      <c r="AW3" s="199" t="str">
        <f t="shared" si="8"/>
        <v/>
      </c>
      <c r="AX3" s="200"/>
      <c r="AY3" s="200"/>
      <c r="AZ3" s="200"/>
      <c r="BA3" s="200"/>
      <c r="BB3" s="200"/>
      <c r="BC3" s="200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3">
        <f t="shared" si="1"/>
        <v>49</v>
      </c>
      <c r="AM4" s="113">
        <f t="shared" si="2"/>
        <v>50</v>
      </c>
      <c r="AN4" s="113">
        <f t="shared" si="3"/>
        <v>41</v>
      </c>
      <c r="AO4" s="113">
        <f t="shared" si="4"/>
        <v>35</v>
      </c>
      <c r="AP4" s="113" t="str">
        <f t="shared" si="5"/>
        <v/>
      </c>
      <c r="AQ4" s="113" t="str">
        <f t="shared" si="6"/>
        <v/>
      </c>
      <c r="AR4" s="199">
        <f t="shared" si="7"/>
        <v>1</v>
      </c>
      <c r="AS4" s="199">
        <f t="shared" ref="AS4:AW4" si="9">IF(AM10=TRUE,1,"")</f>
        <v>1</v>
      </c>
      <c r="AT4" s="199">
        <f t="shared" si="9"/>
        <v>1</v>
      </c>
      <c r="AU4" s="199">
        <f t="shared" si="9"/>
        <v>1</v>
      </c>
      <c r="AV4" s="199" t="str">
        <f t="shared" si="9"/>
        <v/>
      </c>
      <c r="AW4" s="199" t="str">
        <f t="shared" si="9"/>
        <v/>
      </c>
      <c r="AX4" s="303"/>
      <c r="AY4" s="303"/>
      <c r="AZ4" s="303"/>
      <c r="BA4" s="303"/>
      <c r="BB4" s="303"/>
      <c r="BC4" s="30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05" t="s">
        <v>3</v>
      </c>
      <c r="C5" s="305"/>
      <c r="D5" s="305"/>
      <c r="E5" s="306" t="s">
        <v>197</v>
      </c>
      <c r="F5" s="306"/>
      <c r="G5" s="306"/>
      <c r="H5" s="306"/>
      <c r="I5" s="306"/>
      <c r="J5" s="306"/>
      <c r="K5" s="306"/>
      <c r="L5" s="306"/>
      <c r="M5" s="306"/>
      <c r="N5" s="347" t="s">
        <v>5</v>
      </c>
      <c r="O5" s="347"/>
      <c r="P5" s="347"/>
      <c r="Q5" s="347"/>
      <c r="R5" s="347"/>
      <c r="S5" s="348" t="s">
        <v>197</v>
      </c>
      <c r="T5" s="348"/>
      <c r="U5" s="348"/>
      <c r="V5" s="348"/>
      <c r="W5" s="348"/>
      <c r="X5" s="348"/>
      <c r="Y5" s="348"/>
      <c r="Z5" s="348"/>
      <c r="AA5" s="348"/>
      <c r="AB5" s="348"/>
      <c r="AC5" s="347" t="s">
        <v>4</v>
      </c>
      <c r="AD5" s="347"/>
      <c r="AE5" s="347"/>
      <c r="AF5" s="308">
        <v>43726</v>
      </c>
      <c r="AG5" s="308"/>
      <c r="AH5" s="308"/>
      <c r="AI5" s="308"/>
      <c r="AJ5" s="63"/>
      <c r="AL5" s="113" t="str">
        <f t="shared" si="1"/>
        <v/>
      </c>
      <c r="AM5" s="113" t="str">
        <f t="shared" si="2"/>
        <v/>
      </c>
      <c r="AN5" s="113" t="str">
        <f t="shared" si="3"/>
        <v/>
      </c>
      <c r="AO5" s="113" t="str">
        <f t="shared" si="4"/>
        <v/>
      </c>
      <c r="AP5" s="113" t="str">
        <f t="shared" si="5"/>
        <v/>
      </c>
      <c r="AQ5" s="113" t="str">
        <f t="shared" si="6"/>
        <v/>
      </c>
      <c r="AR5" s="199" t="str">
        <f t="shared" si="7"/>
        <v/>
      </c>
      <c r="AS5" s="199" t="str">
        <f t="shared" ref="AS5:AW5" si="10">IF(AM11=TRUE,1,"")</f>
        <v/>
      </c>
      <c r="AT5" s="199" t="str">
        <f t="shared" si="10"/>
        <v/>
      </c>
      <c r="AU5" s="199" t="str">
        <f t="shared" si="10"/>
        <v/>
      </c>
      <c r="AV5" s="199" t="str">
        <f t="shared" si="10"/>
        <v/>
      </c>
      <c r="AW5" s="199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3"/>
      <c r="C6" s="164"/>
      <c r="D6" s="165"/>
      <c r="E6" s="165"/>
      <c r="F6" s="166"/>
      <c r="G6" s="167"/>
      <c r="H6" s="168"/>
      <c r="I6" s="168"/>
      <c r="J6" s="168"/>
      <c r="K6" s="169"/>
      <c r="L6" s="169"/>
      <c r="M6" s="170"/>
      <c r="N6" s="169"/>
      <c r="O6" s="171"/>
      <c r="P6" s="168"/>
      <c r="Q6" s="168"/>
      <c r="R6" s="168"/>
      <c r="S6" s="169"/>
      <c r="T6" s="169"/>
      <c r="U6" s="169"/>
      <c r="V6" s="169"/>
      <c r="W6" s="165"/>
      <c r="X6" s="165"/>
      <c r="Y6" s="172"/>
      <c r="Z6" s="173"/>
      <c r="AA6" s="167"/>
      <c r="AB6" s="174"/>
      <c r="AC6" s="175"/>
      <c r="AD6" s="175"/>
      <c r="AE6" s="176"/>
      <c r="AF6" s="177"/>
      <c r="AG6" s="174"/>
      <c r="AH6" s="174"/>
      <c r="AI6" s="174"/>
      <c r="AJ6" s="174"/>
      <c r="AK6" s="201"/>
      <c r="AL6" s="113" t="str">
        <f t="shared" si="1"/>
        <v/>
      </c>
      <c r="AM6" s="113" t="str">
        <f t="shared" si="2"/>
        <v/>
      </c>
      <c r="AN6" s="113" t="str">
        <f t="shared" si="3"/>
        <v/>
      </c>
      <c r="AO6" s="113" t="str">
        <f t="shared" si="4"/>
        <v/>
      </c>
      <c r="AP6" s="113" t="str">
        <f t="shared" si="5"/>
        <v/>
      </c>
      <c r="AQ6" s="113" t="str">
        <f t="shared" si="6"/>
        <v/>
      </c>
      <c r="AR6" s="199" t="str">
        <f t="shared" si="7"/>
        <v/>
      </c>
      <c r="AS6" s="199" t="str">
        <f t="shared" ref="AS6:AW6" si="11">IF(AM12=TRUE,1,"")</f>
        <v/>
      </c>
      <c r="AT6" s="199" t="str">
        <f t="shared" si="11"/>
        <v/>
      </c>
      <c r="AU6" s="199" t="str">
        <f t="shared" si="11"/>
        <v/>
      </c>
      <c r="AV6" s="199" t="str">
        <f t="shared" si="11"/>
        <v/>
      </c>
      <c r="AW6" s="199" t="str">
        <f t="shared" si="11"/>
        <v/>
      </c>
      <c r="AX6" s="304"/>
      <c r="AY6" s="304"/>
      <c r="AZ6" s="304"/>
      <c r="BA6" s="304"/>
      <c r="BB6" s="304"/>
      <c r="BC6" s="30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6" t="s">
        <v>193</v>
      </c>
      <c r="N7" s="356"/>
      <c r="O7" s="356"/>
      <c r="P7" s="357" t="s">
        <v>23</v>
      </c>
      <c r="Q7" s="357"/>
      <c r="R7" s="357"/>
      <c r="S7" s="358" t="s">
        <v>26</v>
      </c>
      <c r="T7" s="358"/>
      <c r="U7" s="358"/>
      <c r="V7" s="358" t="s">
        <v>39</v>
      </c>
      <c r="W7" s="358"/>
      <c r="X7" s="358"/>
      <c r="Y7" s="357" t="s">
        <v>9</v>
      </c>
      <c r="Z7" s="357"/>
      <c r="AA7" s="357"/>
      <c r="AB7" s="359" t="s">
        <v>24</v>
      </c>
      <c r="AC7" s="359"/>
      <c r="AD7" s="359"/>
      <c r="AE7" s="395" t="s">
        <v>63</v>
      </c>
      <c r="AF7" s="395"/>
      <c r="AG7" s="395"/>
      <c r="AK7" s="138"/>
      <c r="AL7" s="113">
        <f>SUM(AL2:AL6)</f>
        <v>144</v>
      </c>
      <c r="AM7" s="113">
        <f>SUM(AM2:AM6)</f>
        <v>150</v>
      </c>
      <c r="AN7" s="113">
        <f>SUM(AN2:AN6)</f>
        <v>128</v>
      </c>
      <c r="AO7" s="113">
        <f t="shared" ref="AO7:AQ7" si="12">SUM(AO2:AO6)</f>
        <v>115</v>
      </c>
      <c r="AP7" s="113">
        <f t="shared" si="12"/>
        <v>0</v>
      </c>
      <c r="AQ7" s="113">
        <f t="shared" si="12"/>
        <v>0</v>
      </c>
      <c r="AR7" s="194">
        <f>SUM(AR2:AR6)</f>
        <v>3</v>
      </c>
      <c r="AS7" s="194">
        <f t="shared" ref="AS7:AW7" si="13">SUM(AS2:AS6)</f>
        <v>3</v>
      </c>
      <c r="AT7" s="194">
        <f t="shared" si="13"/>
        <v>3</v>
      </c>
      <c r="AU7" s="194">
        <f t="shared" si="13"/>
        <v>3</v>
      </c>
      <c r="AV7" s="194">
        <f t="shared" si="13"/>
        <v>0</v>
      </c>
      <c r="AW7" s="194">
        <f t="shared" si="13"/>
        <v>0</v>
      </c>
      <c r="AX7" s="138"/>
      <c r="AY7" s="138"/>
      <c r="AZ7" s="138"/>
      <c r="BA7" s="138"/>
      <c r="BB7" s="138"/>
      <c r="BC7" s="13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85" t="s">
        <v>132</v>
      </c>
      <c r="C8" s="385"/>
      <c r="D8" s="385"/>
      <c r="E8" s="385"/>
      <c r="F8" s="161"/>
      <c r="G8" s="161"/>
      <c r="H8" s="161"/>
      <c r="I8" s="380" t="s">
        <v>177</v>
      </c>
      <c r="J8" s="380"/>
      <c r="K8" s="380"/>
      <c r="L8" s="380"/>
      <c r="M8" s="380"/>
      <c r="N8" s="188" t="s">
        <v>198</v>
      </c>
      <c r="O8" s="68"/>
      <c r="P8" s="66"/>
      <c r="Q8" s="188"/>
      <c r="R8" s="67"/>
      <c r="S8" s="69"/>
      <c r="T8" s="189"/>
      <c r="U8" s="66"/>
      <c r="V8" s="66"/>
      <c r="W8" s="189"/>
      <c r="X8" s="70"/>
      <c r="Y8" s="71"/>
      <c r="Z8" s="190"/>
      <c r="AA8" s="66"/>
      <c r="AB8" s="66"/>
      <c r="AC8" s="190"/>
      <c r="AD8" s="66"/>
      <c r="AE8" s="66"/>
      <c r="AF8" s="190"/>
      <c r="AL8" s="113" t="b">
        <f t="shared" ref="AL8:AQ8" si="14">NOT(AND(AL2=""))</f>
        <v>1</v>
      </c>
      <c r="AM8" s="113" t="b">
        <f t="shared" si="14"/>
        <v>1</v>
      </c>
      <c r="AN8" s="113" t="b">
        <f t="shared" si="14"/>
        <v>1</v>
      </c>
      <c r="AO8" s="113" t="b">
        <f t="shared" si="14"/>
        <v>1</v>
      </c>
      <c r="AP8" s="113" t="b">
        <f t="shared" si="14"/>
        <v>0</v>
      </c>
      <c r="AQ8" s="113" t="b">
        <f t="shared" si="14"/>
        <v>0</v>
      </c>
      <c r="AR8" s="202" t="str">
        <f>IF(K20="","",AL7/K20)</f>
        <v/>
      </c>
      <c r="AS8" s="202" t="str">
        <f>IF(K22="","",AM7/K22)</f>
        <v/>
      </c>
      <c r="AT8" s="202" t="str">
        <f>IF(K24="","",AN7/K24)</f>
        <v/>
      </c>
      <c r="AU8" s="202" t="str">
        <f>IF(K26="","",AO7/K26)</f>
        <v/>
      </c>
      <c r="AV8" s="202" t="str">
        <f>IF(K28="","",AP7/K28)</f>
        <v/>
      </c>
      <c r="AW8" s="202" t="str">
        <f>IF(K30="","",AQ7/K30)</f>
        <v/>
      </c>
      <c r="AX8" s="31"/>
      <c r="AY8" s="111"/>
      <c r="AZ8" s="111"/>
      <c r="BA8" s="111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4" t="s">
        <v>6</v>
      </c>
      <c r="C9" s="72"/>
      <c r="D9" s="365" t="s">
        <v>178</v>
      </c>
      <c r="E9" s="365"/>
      <c r="F9" s="365"/>
      <c r="G9" s="154"/>
      <c r="H9" s="153"/>
      <c r="I9" s="158"/>
      <c r="J9" s="159"/>
      <c r="K9" s="159"/>
      <c r="L9" s="160"/>
      <c r="M9" s="396" t="s">
        <v>7</v>
      </c>
      <c r="N9" s="396"/>
      <c r="O9" s="396"/>
      <c r="P9" s="397" t="s">
        <v>12</v>
      </c>
      <c r="Q9" s="397"/>
      <c r="R9" s="397"/>
      <c r="S9" s="397" t="s">
        <v>16</v>
      </c>
      <c r="T9" s="397"/>
      <c r="U9" s="397"/>
      <c r="V9" s="396" t="s">
        <v>8</v>
      </c>
      <c r="W9" s="396"/>
      <c r="X9" s="396"/>
      <c r="Y9" s="397" t="s">
        <v>13</v>
      </c>
      <c r="Z9" s="397"/>
      <c r="AA9" s="397"/>
      <c r="AB9" s="397" t="s">
        <v>17</v>
      </c>
      <c r="AC9" s="397"/>
      <c r="AD9" s="397"/>
      <c r="AE9" s="397" t="s">
        <v>25</v>
      </c>
      <c r="AF9" s="397"/>
      <c r="AG9" s="397"/>
      <c r="AH9" s="178"/>
      <c r="AL9" s="113" t="b">
        <f t="shared" ref="AL9:AM12" si="15">NOT(AND(AL3=""))</f>
        <v>1</v>
      </c>
      <c r="AM9" s="113" t="b">
        <f t="shared" si="15"/>
        <v>1</v>
      </c>
      <c r="AN9" s="113" t="b">
        <f t="shared" ref="AN9:AQ9" si="16">NOT(AND(AN3=""))</f>
        <v>1</v>
      </c>
      <c r="AO9" s="113" t="b">
        <f t="shared" si="16"/>
        <v>1</v>
      </c>
      <c r="AP9" s="113" t="b">
        <f t="shared" si="16"/>
        <v>0</v>
      </c>
      <c r="AQ9" s="113" t="b">
        <f t="shared" si="16"/>
        <v>0</v>
      </c>
      <c r="AR9" s="203" t="str">
        <f>IF(K20="","",IF(AR12=FALSE,"",AR8/AR7))</f>
        <v/>
      </c>
      <c r="AS9" s="203" t="str">
        <f>IF(K22="","",IF(AR12=FALSE,"",AS8/AS7))</f>
        <v/>
      </c>
      <c r="AT9" s="203" t="str">
        <f>IF(K24="","",IF(AR12=FALSE,"",AT8/AT7))</f>
        <v/>
      </c>
      <c r="AU9" s="203" t="str">
        <f>IF(K26="","",IF(AR12=FALSE,"",AU8/AU7))</f>
        <v/>
      </c>
      <c r="AV9" s="203" t="str">
        <f>IF(K28="","",IF(AR12=FALSE,"",AV8/AV7))</f>
        <v/>
      </c>
      <c r="AW9" s="203" t="str">
        <f>IF(K30="","",IF(AR12=FALSE,"",AW8/AW7))</f>
        <v/>
      </c>
      <c r="AX9" s="204"/>
      <c r="AY9" s="114"/>
      <c r="AZ9" s="114"/>
      <c r="BA9" s="194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0" t="s">
        <v>198</v>
      </c>
      <c r="C10" s="74"/>
      <c r="D10" s="66"/>
      <c r="E10" s="190"/>
      <c r="F10" s="153"/>
      <c r="G10" s="162"/>
      <c r="H10" s="162"/>
      <c r="I10" s="380" t="s">
        <v>176</v>
      </c>
      <c r="J10" s="380"/>
      <c r="K10" s="380"/>
      <c r="L10" s="380"/>
      <c r="M10" s="380"/>
      <c r="N10" s="190"/>
      <c r="O10" s="76"/>
      <c r="P10" s="75"/>
      <c r="Q10" s="190"/>
      <c r="R10" s="75"/>
      <c r="S10" s="70"/>
      <c r="T10" s="190" t="s">
        <v>198</v>
      </c>
      <c r="U10" s="69"/>
      <c r="V10" s="75"/>
      <c r="W10" s="190"/>
      <c r="X10" s="69"/>
      <c r="Y10" s="70"/>
      <c r="Z10" s="190"/>
      <c r="AA10" s="69"/>
      <c r="AB10" s="69"/>
      <c r="AC10" s="190"/>
      <c r="AD10" s="69"/>
      <c r="AE10" s="69"/>
      <c r="AF10" s="190"/>
      <c r="AL10" s="113" t="b">
        <f t="shared" si="15"/>
        <v>1</v>
      </c>
      <c r="AM10" s="113" t="b">
        <f t="shared" si="15"/>
        <v>1</v>
      </c>
      <c r="AN10" s="113" t="b">
        <f t="shared" ref="AN10:AQ10" si="17">NOT(AND(AN4=""))</f>
        <v>1</v>
      </c>
      <c r="AO10" s="113" t="b">
        <f t="shared" si="17"/>
        <v>1</v>
      </c>
      <c r="AP10" s="113" t="b">
        <f t="shared" si="17"/>
        <v>0</v>
      </c>
      <c r="AQ10" s="113" t="b">
        <f t="shared" si="17"/>
        <v>0</v>
      </c>
      <c r="AR10" s="31"/>
      <c r="AS10" s="204"/>
      <c r="AT10" s="114"/>
      <c r="AU10" s="115"/>
      <c r="AV10" s="194"/>
      <c r="AW10" s="31"/>
      <c r="AX10" s="204"/>
      <c r="AY10" s="114"/>
      <c r="AZ10" s="114"/>
      <c r="BA10" s="194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3" t="s">
        <v>10</v>
      </c>
      <c r="C11" s="31"/>
      <c r="D11" s="365" t="s">
        <v>11</v>
      </c>
      <c r="E11" s="365"/>
      <c r="F11" s="365"/>
      <c r="G11" s="156"/>
      <c r="H11" s="153"/>
      <c r="I11" s="159"/>
      <c r="J11" s="159"/>
      <c r="K11" s="159"/>
      <c r="L11" s="159"/>
      <c r="M11" s="159"/>
      <c r="N11" s="179">
        <v>1</v>
      </c>
      <c r="O11" s="180"/>
      <c r="P11" s="179">
        <v>2</v>
      </c>
      <c r="Q11" s="180"/>
      <c r="R11" s="180">
        <v>3</v>
      </c>
      <c r="S11" s="180"/>
      <c r="T11" s="180">
        <v>4</v>
      </c>
      <c r="U11" s="180"/>
      <c r="V11" s="180">
        <v>5</v>
      </c>
      <c r="W11" s="180"/>
      <c r="X11" s="180">
        <v>6</v>
      </c>
      <c r="Y11" s="181"/>
      <c r="Z11" s="180">
        <v>7</v>
      </c>
      <c r="AA11" s="180"/>
      <c r="AB11" s="180">
        <v>8</v>
      </c>
      <c r="AG11" s="142"/>
      <c r="AH11" s="142"/>
      <c r="AI11" s="142"/>
      <c r="AJ11" s="145"/>
      <c r="AK11" s="18"/>
      <c r="AL11" s="113" t="b">
        <f t="shared" si="15"/>
        <v>0</v>
      </c>
      <c r="AM11" s="113" t="b">
        <f t="shared" si="15"/>
        <v>0</v>
      </c>
      <c r="AN11" s="113" t="b">
        <f t="shared" ref="AN11:AQ11" si="18">NOT(AND(AN5=""))</f>
        <v>0</v>
      </c>
      <c r="AO11" s="113" t="b">
        <f t="shared" si="18"/>
        <v>0</v>
      </c>
      <c r="AP11" s="113" t="b">
        <f t="shared" si="18"/>
        <v>0</v>
      </c>
      <c r="AQ11" s="113" t="b">
        <f t="shared" si="18"/>
        <v>0</v>
      </c>
      <c r="AR11" s="111" t="s">
        <v>9</v>
      </c>
      <c r="AS11" s="204"/>
      <c r="AT11" s="114"/>
      <c r="AU11" s="115"/>
      <c r="AV11" s="194"/>
      <c r="AW11" s="31"/>
      <c r="AX11" s="204"/>
      <c r="AY11" s="114"/>
      <c r="AZ11" s="114"/>
      <c r="BA11" s="194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0"/>
      <c r="C12" s="69"/>
      <c r="D12" s="75"/>
      <c r="E12" s="190"/>
      <c r="F12" s="155"/>
      <c r="G12" s="162"/>
      <c r="H12" s="162"/>
      <c r="I12" s="380" t="s">
        <v>175</v>
      </c>
      <c r="J12" s="380"/>
      <c r="K12" s="380"/>
      <c r="L12" s="380"/>
      <c r="M12" s="380"/>
      <c r="N12" s="188" t="s">
        <v>198</v>
      </c>
      <c r="O12" s="79"/>
      <c r="P12" s="188"/>
      <c r="Q12" s="79"/>
      <c r="R12" s="188"/>
      <c r="S12" s="79"/>
      <c r="T12" s="188"/>
      <c r="U12" s="79"/>
      <c r="V12" s="188"/>
      <c r="W12" s="79"/>
      <c r="X12" s="188"/>
      <c r="Y12" s="79"/>
      <c r="Z12" s="188"/>
      <c r="AA12" s="79"/>
      <c r="AB12" s="188"/>
      <c r="AL12" s="113" t="b">
        <f t="shared" si="15"/>
        <v>0</v>
      </c>
      <c r="AM12" s="113" t="b">
        <f t="shared" si="15"/>
        <v>0</v>
      </c>
      <c r="AN12" s="113" t="b">
        <f t="shared" ref="AN12:AQ12" si="19">NOT(AND(AN6=""))</f>
        <v>0</v>
      </c>
      <c r="AO12" s="113" t="b">
        <f t="shared" si="19"/>
        <v>0</v>
      </c>
      <c r="AP12" s="113" t="b">
        <f t="shared" si="19"/>
        <v>0</v>
      </c>
      <c r="AQ12" s="113" t="b">
        <f t="shared" si="19"/>
        <v>0</v>
      </c>
      <c r="AR12" s="31" t="b">
        <f>AND(NOT(Z8=""))</f>
        <v>0</v>
      </c>
      <c r="AS12" s="204"/>
      <c r="AT12" s="114"/>
      <c r="AU12" s="115"/>
      <c r="AV12" s="194"/>
      <c r="AW12" s="31"/>
      <c r="AX12" s="204"/>
      <c r="AY12" s="114"/>
      <c r="AZ12" s="114"/>
      <c r="BA12" s="194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3" t="s">
        <v>14</v>
      </c>
      <c r="C13" s="81"/>
      <c r="D13" s="365" t="s">
        <v>15</v>
      </c>
      <c r="E13" s="365"/>
      <c r="F13" s="365"/>
      <c r="H13" s="31"/>
      <c r="I13" s="152"/>
      <c r="N13" s="181" t="s">
        <v>27</v>
      </c>
      <c r="O13" s="181"/>
      <c r="P13" s="181" t="s">
        <v>28</v>
      </c>
      <c r="Q13" s="181"/>
      <c r="R13" s="180" t="s">
        <v>29</v>
      </c>
      <c r="S13" s="182"/>
      <c r="T13" s="182" t="s">
        <v>30</v>
      </c>
      <c r="Y13" s="83"/>
      <c r="Z13" s="84"/>
      <c r="AA13" s="83"/>
      <c r="AB13" s="83"/>
      <c r="AC13" s="31"/>
      <c r="AD13" s="141"/>
      <c r="AE13" s="142"/>
      <c r="AF13" s="142"/>
      <c r="AG13" s="351"/>
      <c r="AH13" s="351"/>
      <c r="AI13" s="351"/>
      <c r="AJ13" s="351"/>
      <c r="AK13" s="18"/>
      <c r="AL13" s="301" t="s">
        <v>133</v>
      </c>
      <c r="AM13" s="301"/>
      <c r="AN13" s="301"/>
      <c r="AO13" s="301"/>
      <c r="AP13" s="301"/>
      <c r="AQ13" s="301"/>
      <c r="AR13" s="31"/>
      <c r="AS13" s="204"/>
      <c r="AT13" s="114"/>
      <c r="AU13" s="115"/>
      <c r="AV13" s="194"/>
      <c r="AW13" s="31"/>
      <c r="AX13" s="204"/>
      <c r="AY13" s="114"/>
      <c r="AZ13" s="114"/>
      <c r="BA13" s="194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0"/>
      <c r="C14" s="85"/>
      <c r="D14" s="75"/>
      <c r="E14" s="190" t="s">
        <v>198</v>
      </c>
      <c r="F14" s="31"/>
      <c r="H14" s="31"/>
      <c r="I14" s="152"/>
      <c r="N14" s="188"/>
      <c r="O14" s="79"/>
      <c r="P14" s="189"/>
      <c r="Q14" s="86"/>
      <c r="R14" s="191"/>
      <c r="S14" s="86"/>
      <c r="T14" s="188"/>
      <c r="X14" s="386" t="s">
        <v>179</v>
      </c>
      <c r="Y14" s="387"/>
      <c r="Z14" s="387"/>
      <c r="AA14" s="353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>50 / 40</v>
      </c>
      <c r="AB14" s="353"/>
      <c r="AC14" s="353"/>
      <c r="AD14" s="354"/>
      <c r="AE14" s="388" t="s">
        <v>131</v>
      </c>
      <c r="AF14" s="389"/>
      <c r="AG14" s="353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>0,900 - oo</v>
      </c>
      <c r="AH14" s="353"/>
      <c r="AI14" s="353"/>
      <c r="AJ14" s="354"/>
      <c r="AK14" s="18"/>
      <c r="AL14" s="18"/>
      <c r="AM14" s="18"/>
      <c r="AN14" s="18"/>
      <c r="AO14" s="18"/>
      <c r="AP14" s="18"/>
      <c r="AQ14" s="18"/>
      <c r="AR14" s="31"/>
      <c r="AS14" s="204"/>
      <c r="AT14" s="114"/>
      <c r="AU14" s="115"/>
      <c r="AV14" s="194"/>
      <c r="AW14" s="31"/>
      <c r="AX14" s="204"/>
      <c r="AY14" s="114"/>
      <c r="AZ14" s="114"/>
      <c r="BA14" s="194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07"/>
      <c r="D15" s="307"/>
      <c r="E15" s="307"/>
      <c r="F15" s="89"/>
      <c r="G15" s="31"/>
      <c r="H15" s="284">
        <f>IF(OR(AQ25=0,AQ25=1),"",AQ25)</f>
        <v>4</v>
      </c>
      <c r="I15" s="151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89"/>
      <c r="AA15" s="90"/>
      <c r="AB15" s="91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98"/>
      <c r="AU15" s="206"/>
      <c r="AV15" s="98"/>
      <c r="AW15" s="98"/>
      <c r="AX15" s="98"/>
      <c r="AY15" s="98"/>
      <c r="AZ15" s="98"/>
      <c r="BA15" s="98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280" t="s">
        <v>194</v>
      </c>
      <c r="C16" s="281"/>
      <c r="D16" s="281"/>
      <c r="E16" s="281"/>
      <c r="F16" s="281"/>
      <c r="G16" s="281"/>
      <c r="H16" s="284"/>
      <c r="I16" s="282"/>
      <c r="J16" s="281"/>
      <c r="K16" s="281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BA16" s="249"/>
      <c r="BB16" s="249"/>
      <c r="BC16" s="249"/>
      <c r="BD16" s="249"/>
    </row>
    <row r="17" spans="1:97" ht="10.5" customHeight="1">
      <c r="A17" s="15"/>
      <c r="B17" s="285" t="s">
        <v>195</v>
      </c>
      <c r="C17" s="286"/>
      <c r="D17" s="286"/>
      <c r="E17" s="286"/>
      <c r="F17" s="8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89"/>
      <c r="Z17" s="92"/>
      <c r="AA17" s="73"/>
      <c r="AB17" s="31"/>
      <c r="AC17" s="31"/>
      <c r="AD17" s="31"/>
      <c r="AE17" s="279"/>
      <c r="AF17" s="279"/>
      <c r="AG17" s="31"/>
      <c r="AH17" s="31"/>
      <c r="AI17" s="31"/>
      <c r="AJ17" s="18"/>
      <c r="AL17" s="89"/>
      <c r="AM17" s="207"/>
      <c r="AN17" s="207"/>
      <c r="AO17" s="73"/>
      <c r="AP17" s="77"/>
      <c r="AQ17" s="31"/>
      <c r="AR17" s="31"/>
      <c r="AS17" s="31"/>
      <c r="AT17" s="98"/>
      <c r="AU17" s="206"/>
      <c r="AV17" s="98"/>
      <c r="AW17" s="98"/>
      <c r="AX17" s="98"/>
      <c r="AY17" s="98"/>
      <c r="AZ17" s="98"/>
      <c r="BA17" s="98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2"/>
      <c r="D18" s="242"/>
      <c r="E18" s="242"/>
      <c r="F18" s="243"/>
      <c r="G18" s="244"/>
      <c r="H18" s="244"/>
      <c r="I18" s="244"/>
      <c r="J18" s="244"/>
      <c r="K18" s="242"/>
      <c r="L18" s="244"/>
      <c r="M18" s="245"/>
      <c r="N18" s="381" t="s">
        <v>172</v>
      </c>
      <c r="O18" s="381"/>
      <c r="P18" s="244"/>
      <c r="Q18" s="244"/>
      <c r="R18" s="244"/>
      <c r="S18" s="242"/>
      <c r="T18" s="242"/>
      <c r="U18" s="242"/>
      <c r="V18" s="242"/>
      <c r="W18" s="242"/>
      <c r="X18" s="242"/>
      <c r="Y18" s="243"/>
      <c r="Z18" s="244"/>
      <c r="AA18" s="244"/>
      <c r="AB18" s="242"/>
      <c r="AC18" s="242"/>
      <c r="AD18" s="31"/>
      <c r="AE18" s="246"/>
      <c r="AF18" s="246"/>
      <c r="AG18" s="247"/>
      <c r="AH18" s="247"/>
      <c r="AI18" s="247"/>
      <c r="AJ18" s="247"/>
      <c r="AL18" s="208" t="s">
        <v>54</v>
      </c>
      <c r="AM18" s="209" t="s">
        <v>139</v>
      </c>
      <c r="AN18" s="210" t="s">
        <v>77</v>
      </c>
      <c r="AO18" s="211" t="s">
        <v>62</v>
      </c>
      <c r="AP18" s="111"/>
      <c r="AQ18" s="117" t="s">
        <v>181</v>
      </c>
      <c r="AR18" s="117"/>
      <c r="AS18" s="212"/>
      <c r="AU18" s="206"/>
      <c r="AV18" s="98"/>
      <c r="AW18" s="98"/>
      <c r="AX18" s="98"/>
      <c r="AY18" s="98"/>
      <c r="AZ18" s="98"/>
      <c r="BA18" s="98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1"/>
      <c r="C19" s="355" t="s">
        <v>170</v>
      </c>
      <c r="D19" s="355"/>
      <c r="E19" s="355"/>
      <c r="F19" s="355"/>
      <c r="G19" s="355"/>
      <c r="H19" s="355"/>
      <c r="I19" s="248"/>
      <c r="J19" s="384" t="s">
        <v>169</v>
      </c>
      <c r="K19" s="384"/>
      <c r="L19" s="384"/>
      <c r="M19" s="384"/>
      <c r="N19" s="382" t="s">
        <v>167</v>
      </c>
      <c r="O19" s="382"/>
      <c r="P19" s="248"/>
      <c r="Q19" s="383" t="s">
        <v>168</v>
      </c>
      <c r="R19" s="383"/>
      <c r="S19" s="383"/>
      <c r="T19" s="383"/>
      <c r="U19" s="383"/>
      <c r="V19" s="383"/>
      <c r="W19" s="383"/>
      <c r="X19" s="383"/>
      <c r="Y19" s="383" t="s">
        <v>171</v>
      </c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L19" s="213"/>
      <c r="AM19" s="137"/>
      <c r="AN19" s="31"/>
      <c r="AO19" s="214"/>
      <c r="AP19" s="137"/>
      <c r="AQ19" s="194">
        <v>2</v>
      </c>
      <c r="AR19" s="288" t="s">
        <v>192</v>
      </c>
      <c r="AS19" s="288"/>
      <c r="AU19" s="216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401" t="s">
        <v>199</v>
      </c>
      <c r="C20" s="402"/>
      <c r="D20" s="402"/>
      <c r="E20" s="402"/>
      <c r="F20" s="402"/>
      <c r="G20" s="402"/>
      <c r="H20" s="402"/>
      <c r="I20" s="403"/>
      <c r="J20" s="20"/>
      <c r="K20" s="366"/>
      <c r="L20" s="367"/>
      <c r="M20" s="18"/>
      <c r="N20" s="289"/>
      <c r="O20" s="290"/>
      <c r="P20" s="20"/>
      <c r="Q20" s="295"/>
      <c r="R20" s="296"/>
      <c r="S20" s="296"/>
      <c r="T20" s="296"/>
      <c r="U20" s="296"/>
      <c r="V20" s="296"/>
      <c r="W20" s="296"/>
      <c r="X20" s="297"/>
      <c r="Y20" s="240"/>
      <c r="Z20" s="237"/>
      <c r="AA20" s="60"/>
      <c r="AB20" s="238"/>
      <c r="AC20" s="143"/>
      <c r="AD20" s="143"/>
      <c r="AE20" s="144"/>
      <c r="AF20" s="144"/>
      <c r="AG20" s="143"/>
      <c r="AH20" s="143"/>
      <c r="AI20" s="143"/>
      <c r="AJ20" s="252"/>
      <c r="AL20" s="217" t="s">
        <v>64</v>
      </c>
      <c r="AM20" s="218" t="s">
        <v>140</v>
      </c>
      <c r="AN20" s="219" t="s">
        <v>78</v>
      </c>
      <c r="AO20" s="73" t="b">
        <f>NOT(OR(Q8="",N10=""))</f>
        <v>0</v>
      </c>
      <c r="AP20" s="220"/>
      <c r="AQ20" s="220">
        <v>3</v>
      </c>
      <c r="AR20" s="288" t="s">
        <v>182</v>
      </c>
      <c r="AS20" s="288"/>
      <c r="AT20" s="288"/>
      <c r="AU20" s="216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404"/>
      <c r="C21" s="405"/>
      <c r="D21" s="405"/>
      <c r="E21" s="405"/>
      <c r="F21" s="405"/>
      <c r="G21" s="405"/>
      <c r="H21" s="405"/>
      <c r="I21" s="406"/>
      <c r="J21" s="20"/>
      <c r="K21" s="368"/>
      <c r="L21" s="369"/>
      <c r="M21" s="18"/>
      <c r="N21" s="291"/>
      <c r="O21" s="292"/>
      <c r="P21" s="20"/>
      <c r="Q21" s="298"/>
      <c r="R21" s="299"/>
      <c r="S21" s="299"/>
      <c r="T21" s="299"/>
      <c r="U21" s="299"/>
      <c r="V21" s="299"/>
      <c r="W21" s="299"/>
      <c r="X21" s="300"/>
      <c r="Y21" s="259"/>
      <c r="Z21" s="260"/>
      <c r="AA21" s="261"/>
      <c r="AB21" s="262"/>
      <c r="AC21" s="263"/>
      <c r="AD21" s="264"/>
      <c r="AE21" s="265"/>
      <c r="AF21" s="266"/>
      <c r="AG21" s="267"/>
      <c r="AH21" s="266"/>
      <c r="AI21" s="266"/>
      <c r="AJ21" s="268"/>
      <c r="AL21" s="217" t="s">
        <v>40</v>
      </c>
      <c r="AM21" s="218" t="s">
        <v>138</v>
      </c>
      <c r="AN21" s="219" t="s">
        <v>81</v>
      </c>
      <c r="AO21" s="73" t="b">
        <f>NOT(OR(N8="",N10="",N12=""))</f>
        <v>0</v>
      </c>
      <c r="AP21" s="220"/>
      <c r="AQ21" s="220">
        <v>4</v>
      </c>
      <c r="AR21" s="288" t="s">
        <v>186</v>
      </c>
      <c r="AS21" s="288"/>
      <c r="AT21" s="288"/>
      <c r="AU21" s="216"/>
      <c r="AV21" s="111"/>
      <c r="AW21" s="31"/>
      <c r="AX21" s="31"/>
      <c r="AY21" s="111"/>
      <c r="AZ21" s="111"/>
      <c r="BA21" s="111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74" t="s">
        <v>200</v>
      </c>
      <c r="C22" s="375"/>
      <c r="D22" s="375"/>
      <c r="E22" s="375"/>
      <c r="F22" s="375"/>
      <c r="G22" s="375"/>
      <c r="H22" s="375"/>
      <c r="I22" s="376"/>
      <c r="J22" s="20"/>
      <c r="K22" s="370"/>
      <c r="L22" s="371"/>
      <c r="M22" s="18"/>
      <c r="N22" s="293"/>
      <c r="O22" s="294"/>
      <c r="P22" s="20"/>
      <c r="Q22" s="298"/>
      <c r="R22" s="299"/>
      <c r="S22" s="299"/>
      <c r="T22" s="299"/>
      <c r="U22" s="299"/>
      <c r="V22" s="299"/>
      <c r="W22" s="299"/>
      <c r="X22" s="300"/>
      <c r="Y22" s="22"/>
      <c r="Z22" s="95"/>
      <c r="AA22" s="31"/>
      <c r="AB22" s="31"/>
      <c r="AC22" s="31"/>
      <c r="AD22" s="31"/>
      <c r="AE22" s="94"/>
      <c r="AF22" s="60"/>
      <c r="AG22" s="65"/>
      <c r="AH22" s="60"/>
      <c r="AI22" s="60"/>
      <c r="AJ22" s="253"/>
      <c r="AL22" s="31">
        <v>2</v>
      </c>
      <c r="AM22" s="218" t="s">
        <v>141</v>
      </c>
      <c r="AN22" s="222" t="s">
        <v>114</v>
      </c>
      <c r="AO22" s="73" t="b">
        <f>NOT(OR(N8="",N10="",P12=""))</f>
        <v>0</v>
      </c>
      <c r="AP22" s="220"/>
      <c r="AQ22" s="220">
        <v>5</v>
      </c>
      <c r="AR22" s="287" t="s">
        <v>185</v>
      </c>
      <c r="AS22" s="287"/>
      <c r="AT22" s="287"/>
      <c r="AU22" s="287"/>
      <c r="AV22" s="287"/>
      <c r="AW22" s="287"/>
      <c r="AX22" s="204"/>
      <c r="AY22" s="114"/>
      <c r="AZ22" s="114"/>
      <c r="BA22" s="194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404"/>
      <c r="C23" s="405"/>
      <c r="D23" s="405"/>
      <c r="E23" s="405"/>
      <c r="F23" s="405"/>
      <c r="G23" s="405"/>
      <c r="H23" s="405"/>
      <c r="I23" s="406"/>
      <c r="J23" s="20"/>
      <c r="K23" s="368"/>
      <c r="L23" s="369"/>
      <c r="M23" s="18"/>
      <c r="N23" s="291"/>
      <c r="O23" s="292"/>
      <c r="P23" s="20"/>
      <c r="Q23" s="298"/>
      <c r="R23" s="299"/>
      <c r="S23" s="299"/>
      <c r="T23" s="299"/>
      <c r="U23" s="299"/>
      <c r="V23" s="299"/>
      <c r="W23" s="299"/>
      <c r="X23" s="300"/>
      <c r="Y23" s="259"/>
      <c r="Z23" s="269"/>
      <c r="AA23" s="270"/>
      <c r="AB23" s="270"/>
      <c r="AC23" s="270"/>
      <c r="AD23" s="270"/>
      <c r="AE23" s="265"/>
      <c r="AF23" s="266"/>
      <c r="AG23" s="267"/>
      <c r="AH23" s="266"/>
      <c r="AI23" s="266"/>
      <c r="AJ23" s="268"/>
      <c r="AL23" s="31">
        <v>3</v>
      </c>
      <c r="AM23" s="218" t="s">
        <v>142</v>
      </c>
      <c r="AN23" s="222" t="s">
        <v>79</v>
      </c>
      <c r="AO23" s="73" t="b">
        <f>NOT(OR(N8="",N10="",R12=""))</f>
        <v>0</v>
      </c>
      <c r="AP23" s="220"/>
      <c r="AQ23" s="220">
        <v>6</v>
      </c>
      <c r="AR23" s="288" t="s">
        <v>184</v>
      </c>
      <c r="AS23" s="288"/>
      <c r="AT23" s="288"/>
      <c r="AU23" s="288"/>
      <c r="AV23" s="288"/>
      <c r="AW23" s="288"/>
      <c r="AX23" s="288"/>
      <c r="AY23" s="288"/>
      <c r="AZ23" s="114"/>
      <c r="BA23" s="194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74" t="s">
        <v>201</v>
      </c>
      <c r="C24" s="375"/>
      <c r="D24" s="375"/>
      <c r="E24" s="375"/>
      <c r="F24" s="375"/>
      <c r="G24" s="375"/>
      <c r="H24" s="375"/>
      <c r="I24" s="376"/>
      <c r="J24" s="20"/>
      <c r="K24" s="370"/>
      <c r="L24" s="371"/>
      <c r="M24" s="18"/>
      <c r="N24" s="293"/>
      <c r="O24" s="294"/>
      <c r="P24" s="20"/>
      <c r="Q24" s="298"/>
      <c r="R24" s="299"/>
      <c r="S24" s="299"/>
      <c r="T24" s="299"/>
      <c r="U24" s="299"/>
      <c r="V24" s="299"/>
      <c r="W24" s="299"/>
      <c r="X24" s="300"/>
      <c r="Y24" s="22"/>
      <c r="Z24" s="96"/>
      <c r="AA24" s="31"/>
      <c r="AB24" s="96"/>
      <c r="AC24" s="31"/>
      <c r="AD24" s="131"/>
      <c r="AE24" s="94"/>
      <c r="AF24" s="60"/>
      <c r="AG24" s="65"/>
      <c r="AH24" s="60"/>
      <c r="AI24" s="60"/>
      <c r="AJ24" s="254"/>
      <c r="AK24" s="223"/>
      <c r="AL24" s="31">
        <v>4</v>
      </c>
      <c r="AM24" s="218" t="s">
        <v>143</v>
      </c>
      <c r="AN24" s="222" t="s">
        <v>80</v>
      </c>
      <c r="AO24" s="73" t="b">
        <f>NOT(OR(N8="",N10="",T12=""))</f>
        <v>0</v>
      </c>
      <c r="AP24" s="220"/>
      <c r="AQ24" s="220" t="s">
        <v>183</v>
      </c>
      <c r="AR24" s="221"/>
      <c r="AS24" s="31"/>
      <c r="AU24" s="216"/>
      <c r="AV24" s="194"/>
      <c r="AW24" s="31"/>
      <c r="AX24" s="204"/>
      <c r="AY24" s="114"/>
      <c r="AZ24" s="114"/>
      <c r="BA24" s="194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404"/>
      <c r="C25" s="405"/>
      <c r="D25" s="405"/>
      <c r="E25" s="405"/>
      <c r="F25" s="405"/>
      <c r="G25" s="405"/>
      <c r="H25" s="405"/>
      <c r="I25" s="406"/>
      <c r="J25" s="20"/>
      <c r="K25" s="368"/>
      <c r="L25" s="369"/>
      <c r="M25" s="18"/>
      <c r="N25" s="291"/>
      <c r="O25" s="292"/>
      <c r="P25" s="20"/>
      <c r="Q25" s="298"/>
      <c r="R25" s="299"/>
      <c r="S25" s="299"/>
      <c r="T25" s="299"/>
      <c r="U25" s="299"/>
      <c r="V25" s="299"/>
      <c r="W25" s="299"/>
      <c r="X25" s="300"/>
      <c r="Y25" s="259"/>
      <c r="Z25" s="271"/>
      <c r="AA25" s="271"/>
      <c r="AB25" s="270"/>
      <c r="AC25" s="272"/>
      <c r="AD25" s="270"/>
      <c r="AE25" s="265"/>
      <c r="AF25" s="266"/>
      <c r="AG25" s="267"/>
      <c r="AH25" s="266"/>
      <c r="AI25" s="266"/>
      <c r="AJ25" s="273"/>
      <c r="AL25" s="31">
        <v>5</v>
      </c>
      <c r="AM25" s="218" t="s">
        <v>144</v>
      </c>
      <c r="AN25" s="222" t="s">
        <v>82</v>
      </c>
      <c r="AO25" s="73" t="b">
        <f>NOT(OR(N8="",N10="",V12=""))</f>
        <v>0</v>
      </c>
      <c r="AP25" s="220"/>
      <c r="AQ25" s="250">
        <f>COUNTA(B20:I31)</f>
        <v>4</v>
      </c>
      <c r="AR25" s="221"/>
      <c r="AS25" s="31"/>
      <c r="AU25" s="216"/>
      <c r="AV25" s="194"/>
      <c r="AW25" s="31"/>
      <c r="AX25" s="204"/>
      <c r="AY25" s="114"/>
      <c r="AZ25" s="114"/>
      <c r="BA25" s="194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74" t="s">
        <v>202</v>
      </c>
      <c r="C26" s="375"/>
      <c r="D26" s="375"/>
      <c r="E26" s="375"/>
      <c r="F26" s="375"/>
      <c r="G26" s="375"/>
      <c r="H26" s="375"/>
      <c r="I26" s="376"/>
      <c r="J26" s="20"/>
      <c r="K26" s="370"/>
      <c r="L26" s="371"/>
      <c r="M26" s="18"/>
      <c r="N26" s="293"/>
      <c r="O26" s="294"/>
      <c r="P26" s="20"/>
      <c r="Q26" s="298"/>
      <c r="R26" s="299"/>
      <c r="S26" s="299"/>
      <c r="T26" s="299"/>
      <c r="U26" s="299"/>
      <c r="V26" s="299"/>
      <c r="W26" s="299"/>
      <c r="X26" s="300"/>
      <c r="Y26" s="22"/>
      <c r="Z26" s="77"/>
      <c r="AA26" s="92"/>
      <c r="AB26" s="31"/>
      <c r="AC26" s="93"/>
      <c r="AD26" s="31"/>
      <c r="AE26" s="94"/>
      <c r="AF26" s="60"/>
      <c r="AG26" s="65"/>
      <c r="AH26" s="60"/>
      <c r="AI26" s="60"/>
      <c r="AJ26" s="255"/>
      <c r="AL26" s="31">
        <v>6</v>
      </c>
      <c r="AM26" s="218" t="s">
        <v>145</v>
      </c>
      <c r="AN26" s="222" t="s">
        <v>83</v>
      </c>
      <c r="AO26" s="73" t="b">
        <f>NOT(OR(N8="",N10="",X12=""))</f>
        <v>0</v>
      </c>
      <c r="AP26" s="220"/>
      <c r="AQ26" s="220"/>
      <c r="AR26" s="221"/>
      <c r="AS26" s="31"/>
      <c r="AU26" s="216"/>
      <c r="AV26" s="194"/>
      <c r="AW26" s="31"/>
      <c r="AX26" s="204"/>
      <c r="AY26" s="114"/>
      <c r="AZ26" s="114"/>
      <c r="BA26" s="194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404"/>
      <c r="C27" s="405"/>
      <c r="D27" s="405"/>
      <c r="E27" s="405"/>
      <c r="F27" s="405"/>
      <c r="G27" s="405"/>
      <c r="H27" s="405"/>
      <c r="I27" s="406"/>
      <c r="J27" s="20"/>
      <c r="K27" s="368"/>
      <c r="L27" s="369"/>
      <c r="M27" s="18"/>
      <c r="N27" s="291"/>
      <c r="O27" s="292"/>
      <c r="P27" s="20"/>
      <c r="Q27" s="298"/>
      <c r="R27" s="299"/>
      <c r="S27" s="299"/>
      <c r="T27" s="299"/>
      <c r="U27" s="299"/>
      <c r="V27" s="299"/>
      <c r="W27" s="299"/>
      <c r="X27" s="300"/>
      <c r="Y27" s="259"/>
      <c r="Z27" s="274"/>
      <c r="AA27" s="263"/>
      <c r="AB27" s="274"/>
      <c r="AC27" s="261"/>
      <c r="AD27" s="275"/>
      <c r="AE27" s="265"/>
      <c r="AF27" s="266"/>
      <c r="AG27" s="267"/>
      <c r="AH27" s="266"/>
      <c r="AI27" s="266"/>
      <c r="AJ27" s="276"/>
      <c r="AK27" s="224"/>
      <c r="AL27" s="207" t="s">
        <v>53</v>
      </c>
      <c r="AM27" s="218" t="s">
        <v>142</v>
      </c>
      <c r="AN27" s="222" t="s">
        <v>78</v>
      </c>
      <c r="AO27" s="73" t="b">
        <f>NOT(OR(N8="",N10="",AF8=""))</f>
        <v>0</v>
      </c>
      <c r="AP27" s="220"/>
      <c r="AQ27" s="220"/>
      <c r="AR27" s="215"/>
      <c r="AS27" s="31"/>
      <c r="AU27" s="216"/>
      <c r="AV27" s="194"/>
      <c r="AW27" s="31"/>
      <c r="AX27" s="204"/>
      <c r="AY27" s="114"/>
      <c r="AZ27" s="114"/>
      <c r="BA27" s="194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74"/>
      <c r="C28" s="375"/>
      <c r="D28" s="375"/>
      <c r="E28" s="375"/>
      <c r="F28" s="375"/>
      <c r="G28" s="375"/>
      <c r="H28" s="375"/>
      <c r="I28" s="376"/>
      <c r="J28" s="20"/>
      <c r="K28" s="370"/>
      <c r="L28" s="371"/>
      <c r="M28" s="18"/>
      <c r="N28" s="293"/>
      <c r="O28" s="294"/>
      <c r="P28" s="20"/>
      <c r="Q28" s="298"/>
      <c r="R28" s="299"/>
      <c r="S28" s="299"/>
      <c r="T28" s="299"/>
      <c r="U28" s="299"/>
      <c r="V28" s="299"/>
      <c r="W28" s="299"/>
      <c r="X28" s="300"/>
      <c r="Y28" s="22"/>
      <c r="Z28" s="137"/>
      <c r="AA28" s="132"/>
      <c r="AB28" s="137"/>
      <c r="AC28" s="132"/>
      <c r="AD28" s="137"/>
      <c r="AE28" s="93"/>
      <c r="AF28" s="60"/>
      <c r="AG28" s="65"/>
      <c r="AH28" s="60"/>
      <c r="AI28" s="60"/>
      <c r="AJ28" s="256"/>
      <c r="AK28" s="225"/>
      <c r="AL28" s="207" t="s">
        <v>41</v>
      </c>
      <c r="AM28" s="218" t="s">
        <v>141</v>
      </c>
      <c r="AN28" s="219" t="s">
        <v>84</v>
      </c>
      <c r="AO28" s="73" t="b">
        <f>NOT(OR(T8="",N10="",N12=""))</f>
        <v>0</v>
      </c>
      <c r="AP28" s="220"/>
      <c r="AQ28" s="220"/>
      <c r="AR28" s="221"/>
      <c r="AS28" s="31"/>
      <c r="AU28" s="216"/>
      <c r="AV28" s="98"/>
      <c r="AW28" s="31"/>
      <c r="AX28" s="31"/>
      <c r="AY28" s="98"/>
      <c r="AZ28" s="98"/>
      <c r="BA28" s="98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404"/>
      <c r="C29" s="405"/>
      <c r="D29" s="405"/>
      <c r="E29" s="405"/>
      <c r="F29" s="405"/>
      <c r="G29" s="405"/>
      <c r="H29" s="405"/>
      <c r="I29" s="406"/>
      <c r="J29" s="20"/>
      <c r="K29" s="368"/>
      <c r="L29" s="369"/>
      <c r="M29" s="18"/>
      <c r="N29" s="291"/>
      <c r="O29" s="292"/>
      <c r="P29" s="20"/>
      <c r="Q29" s="298"/>
      <c r="R29" s="299"/>
      <c r="S29" s="299"/>
      <c r="T29" s="299"/>
      <c r="U29" s="299"/>
      <c r="V29" s="299"/>
      <c r="W29" s="299"/>
      <c r="X29" s="300"/>
      <c r="Y29" s="259"/>
      <c r="Z29" s="277"/>
      <c r="AA29" s="277"/>
      <c r="AB29" s="277"/>
      <c r="AC29" s="270"/>
      <c r="AD29" s="277"/>
      <c r="AE29" s="263"/>
      <c r="AF29" s="266"/>
      <c r="AG29" s="267"/>
      <c r="AH29" s="266"/>
      <c r="AI29" s="266"/>
      <c r="AJ29" s="278"/>
      <c r="AK29" s="223"/>
      <c r="AL29" s="89">
        <v>2</v>
      </c>
      <c r="AM29" s="218" t="s">
        <v>146</v>
      </c>
      <c r="AN29" s="219" t="s">
        <v>85</v>
      </c>
      <c r="AO29" s="73" t="b">
        <f>NOT(OR(T8="",N10="",P12=""))</f>
        <v>0</v>
      </c>
      <c r="AP29" s="220"/>
      <c r="AQ29" s="220"/>
      <c r="AR29" s="221"/>
      <c r="AS29" s="31"/>
      <c r="AU29" s="216"/>
      <c r="AV29" s="98"/>
      <c r="AW29" s="31"/>
      <c r="AX29" s="31"/>
      <c r="AY29" s="98"/>
      <c r="AZ29" s="111"/>
      <c r="BA29" s="111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74"/>
      <c r="C30" s="375"/>
      <c r="D30" s="375"/>
      <c r="E30" s="375"/>
      <c r="F30" s="375"/>
      <c r="G30" s="375"/>
      <c r="H30" s="375"/>
      <c r="I30" s="376"/>
      <c r="J30" s="20"/>
      <c r="K30" s="370"/>
      <c r="L30" s="371"/>
      <c r="M30" s="18"/>
      <c r="N30" s="293"/>
      <c r="O30" s="294"/>
      <c r="P30" s="20"/>
      <c r="Q30" s="298"/>
      <c r="R30" s="299"/>
      <c r="S30" s="299"/>
      <c r="T30" s="299"/>
      <c r="U30" s="299"/>
      <c r="V30" s="299"/>
      <c r="W30" s="299"/>
      <c r="X30" s="300"/>
      <c r="Y30" s="22"/>
      <c r="Z30" s="136"/>
      <c r="AA30" s="31"/>
      <c r="AB30" s="136"/>
      <c r="AC30" s="31"/>
      <c r="AD30" s="113"/>
      <c r="AE30" s="114"/>
      <c r="AF30" s="60"/>
      <c r="AG30" s="65"/>
      <c r="AH30" s="60"/>
      <c r="AI30" s="60"/>
      <c r="AJ30" s="257"/>
      <c r="AL30" s="89">
        <v>3</v>
      </c>
      <c r="AM30" s="218" t="s">
        <v>147</v>
      </c>
      <c r="AN30" s="219" t="s">
        <v>86</v>
      </c>
      <c r="AO30" s="73" t="b">
        <f>NOT(OR(T8="",N10="",R12=""))</f>
        <v>0</v>
      </c>
      <c r="AP30" s="220"/>
      <c r="AQ30" s="220"/>
      <c r="AR30" s="221"/>
      <c r="AS30" s="31"/>
      <c r="AU30" s="216"/>
      <c r="AV30" s="98"/>
      <c r="AW30" s="31"/>
      <c r="AX30" s="111" t="s">
        <v>137</v>
      </c>
      <c r="AY30" s="111"/>
      <c r="AZ30" s="111"/>
      <c r="BA30" s="226"/>
      <c r="BB30" s="111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77"/>
      <c r="C31" s="378"/>
      <c r="D31" s="378"/>
      <c r="E31" s="378"/>
      <c r="F31" s="378"/>
      <c r="G31" s="378"/>
      <c r="H31" s="378"/>
      <c r="I31" s="379"/>
      <c r="J31" s="150"/>
      <c r="K31" s="372"/>
      <c r="L31" s="373"/>
      <c r="M31" s="146"/>
      <c r="N31" s="349"/>
      <c r="O31" s="350"/>
      <c r="P31" s="150"/>
      <c r="Q31" s="398"/>
      <c r="R31" s="399"/>
      <c r="S31" s="399"/>
      <c r="T31" s="399"/>
      <c r="U31" s="399"/>
      <c r="V31" s="399"/>
      <c r="W31" s="399"/>
      <c r="X31" s="400"/>
      <c r="Y31" s="239"/>
      <c r="Z31" s="185"/>
      <c r="AA31" s="186"/>
      <c r="AB31" s="87"/>
      <c r="AC31" s="87"/>
      <c r="AD31" s="87"/>
      <c r="AE31" s="88"/>
      <c r="AF31" s="88"/>
      <c r="AG31" s="87"/>
      <c r="AH31" s="87"/>
      <c r="AI31" s="87"/>
      <c r="AJ31" s="258"/>
      <c r="AL31" s="89">
        <v>4</v>
      </c>
      <c r="AM31" s="218" t="s">
        <v>148</v>
      </c>
      <c r="AN31" s="219" t="s">
        <v>87</v>
      </c>
      <c r="AO31" s="73" t="b">
        <f>NOT(OR(T8="",N10="",T12=""))</f>
        <v>0</v>
      </c>
      <c r="AP31" s="220"/>
      <c r="AQ31" s="220"/>
      <c r="AR31" s="221"/>
      <c r="AS31" s="31"/>
      <c r="AU31" s="216"/>
      <c r="AV31" s="111" t="s">
        <v>135</v>
      </c>
      <c r="AW31" s="31">
        <v>1</v>
      </c>
      <c r="AX31" s="194" t="b">
        <f>AND(K37="",K38="",K39="",K40="",K41="")</f>
        <v>0</v>
      </c>
      <c r="AY31" s="194"/>
      <c r="AZ31" s="194"/>
      <c r="BA31" s="227"/>
      <c r="BB31" s="11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89"/>
      <c r="G32" s="73"/>
      <c r="H32" s="73"/>
      <c r="I32" s="91"/>
      <c r="J32" s="98"/>
      <c r="K32" s="99"/>
      <c r="L32" s="100"/>
      <c r="M32" s="31"/>
      <c r="N32" s="31"/>
      <c r="O32" s="31"/>
      <c r="P32" s="89"/>
      <c r="Q32" s="101"/>
      <c r="R32" s="102"/>
      <c r="S32" s="103"/>
      <c r="T32" s="103"/>
      <c r="U32" s="136"/>
      <c r="V32" s="136"/>
      <c r="W32" s="31"/>
      <c r="X32" s="31"/>
      <c r="Y32" s="31"/>
      <c r="Z32" s="89"/>
      <c r="AA32" s="101"/>
      <c r="AB32" s="102"/>
      <c r="AC32" s="60"/>
      <c r="AD32" s="60"/>
      <c r="AE32" s="65"/>
      <c r="AF32" s="65"/>
      <c r="AG32" s="60"/>
      <c r="AH32" s="60"/>
      <c r="AI32" s="60"/>
      <c r="AJ32" s="60"/>
      <c r="AL32" s="213">
        <v>5</v>
      </c>
      <c r="AM32" s="218" t="s">
        <v>149</v>
      </c>
      <c r="AN32" s="219" t="s">
        <v>88</v>
      </c>
      <c r="AO32" s="73" t="b">
        <f>NOT(OR(T8="",N10="",V12=""))</f>
        <v>0</v>
      </c>
      <c r="AP32" s="220"/>
      <c r="AQ32" s="220"/>
      <c r="AR32" s="221"/>
      <c r="AS32" s="31"/>
      <c r="AU32" s="216"/>
      <c r="AV32" s="194" t="b">
        <f>AND(SUM(K37:L41)&gt;0)</f>
        <v>1</v>
      </c>
      <c r="AW32" s="31">
        <v>2</v>
      </c>
      <c r="AX32" s="194" t="b">
        <f>AND(W37="",W38="",W39="",W40="",W41="")</f>
        <v>0</v>
      </c>
      <c r="AY32" s="194"/>
      <c r="AZ32" s="194"/>
      <c r="BA32" s="227"/>
      <c r="BB32" s="114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4"/>
      <c r="C33" s="98"/>
      <c r="D33" s="98"/>
      <c r="E33" s="98"/>
      <c r="F33" s="98"/>
      <c r="G33" s="98"/>
      <c r="H33" s="98"/>
      <c r="I33" s="98"/>
      <c r="J33" s="17"/>
      <c r="K33" s="147"/>
      <c r="L33" s="105"/>
      <c r="M33" s="32"/>
      <c r="N33" s="104"/>
      <c r="O33" s="342"/>
      <c r="P33" s="342"/>
      <c r="Q33" s="342"/>
      <c r="R33" s="342"/>
      <c r="S33" s="342"/>
      <c r="T33" s="342"/>
      <c r="U33" s="342"/>
      <c r="V33" s="343"/>
      <c r="W33" s="343"/>
      <c r="X33" s="104"/>
      <c r="Y33" s="32"/>
      <c r="Z33" s="104"/>
      <c r="AA33" s="139"/>
      <c r="AB33" s="139"/>
      <c r="AC33" s="98"/>
      <c r="AD33" s="98"/>
      <c r="AE33" s="98"/>
      <c r="AF33" s="98"/>
      <c r="AG33" s="98"/>
      <c r="AH33" s="343"/>
      <c r="AI33" s="343"/>
      <c r="AJ33" s="104"/>
      <c r="AL33" s="89">
        <v>6</v>
      </c>
      <c r="AM33" s="218" t="s">
        <v>150</v>
      </c>
      <c r="AN33" s="222" t="s">
        <v>89</v>
      </c>
      <c r="AO33" s="73" t="b">
        <f>NOT(OR(T8="",N10="",X12=""))</f>
        <v>0</v>
      </c>
      <c r="AP33" s="220"/>
      <c r="AQ33" s="220"/>
      <c r="AR33" s="221"/>
      <c r="AS33" s="31"/>
      <c r="AU33" s="216"/>
      <c r="AV33" s="111" t="s">
        <v>136</v>
      </c>
      <c r="AW33" s="31">
        <v>3</v>
      </c>
      <c r="AX33" s="113" t="b">
        <f>AND(AI37="",AI38="",AI39="",AI40="",AI41="")</f>
        <v>0</v>
      </c>
      <c r="AY33" s="114"/>
      <c r="AZ33" s="114"/>
      <c r="BA33" s="227"/>
      <c r="BB33" s="11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49">
        <f>IF(BC93=0,"",BC93)</f>
        <v>2</v>
      </c>
      <c r="C34" s="337" t="s">
        <v>173</v>
      </c>
      <c r="D34" s="337"/>
      <c r="E34" s="338"/>
      <c r="F34" s="352"/>
      <c r="G34" s="352"/>
      <c r="H34" s="352"/>
      <c r="I34" s="106"/>
      <c r="J34" s="17"/>
      <c r="K34" s="15"/>
      <c r="M34" s="107"/>
      <c r="N34" s="148">
        <f>IF(BC94=0,"",BC94)</f>
        <v>1</v>
      </c>
      <c r="O34" s="337" t="s">
        <v>173</v>
      </c>
      <c r="P34" s="337"/>
      <c r="Q34" s="338"/>
      <c r="R34" s="17"/>
      <c r="S34" s="15"/>
      <c r="U34" s="106"/>
      <c r="V34" s="15"/>
      <c r="W34" s="15"/>
      <c r="Y34" s="107"/>
      <c r="Z34" s="148">
        <f>IF(BC95=0,"",BC95)</f>
        <v>3</v>
      </c>
      <c r="AA34" s="337" t="s">
        <v>173</v>
      </c>
      <c r="AB34" s="337"/>
      <c r="AC34" s="338"/>
      <c r="AG34" s="106"/>
      <c r="AL34" s="89">
        <v>7</v>
      </c>
      <c r="AM34" s="218" t="s">
        <v>151</v>
      </c>
      <c r="AN34" s="222" t="s">
        <v>90</v>
      </c>
      <c r="AO34" s="73" t="b">
        <f>NOT(OR(T8="",N10="",Z12=""))</f>
        <v>0</v>
      </c>
      <c r="AP34" s="220"/>
      <c r="AQ34" s="220"/>
      <c r="AR34" s="221"/>
      <c r="AS34" s="31"/>
      <c r="AU34" s="216"/>
      <c r="AV34" s="194" t="b">
        <f>AND(SUM(K37:L41)=0)</f>
        <v>0</v>
      </c>
      <c r="AW34" s="98">
        <v>4</v>
      </c>
      <c r="AX34" s="113" t="b">
        <f>AND(K48="",K49="",K50="",K51="",K52="")</f>
        <v>0</v>
      </c>
      <c r="AY34" s="114"/>
      <c r="AZ34" s="114"/>
      <c r="BA34" s="227"/>
      <c r="BB34" s="114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39" t="str">
        <f>IF(B20="","",B20)</f>
        <v>Undorf, Jörg</v>
      </c>
      <c r="C35" s="340"/>
      <c r="D35" s="340"/>
      <c r="E35" s="340"/>
      <c r="F35" s="340"/>
      <c r="G35" s="340"/>
      <c r="H35" s="340"/>
      <c r="I35" s="341"/>
      <c r="J35" s="392" t="str">
        <f>IF(C42="","",AR9)</f>
        <v/>
      </c>
      <c r="K35" s="393"/>
      <c r="L35" s="394"/>
      <c r="M35" s="32"/>
      <c r="N35" s="339" t="str">
        <f>IF(B22="","",B22)</f>
        <v>Coenen, Thomas</v>
      </c>
      <c r="O35" s="340"/>
      <c r="P35" s="340"/>
      <c r="Q35" s="340"/>
      <c r="R35" s="340"/>
      <c r="S35" s="340"/>
      <c r="T35" s="340"/>
      <c r="U35" s="341"/>
      <c r="V35" s="334" t="str">
        <f>IF(O42="","",AS9)</f>
        <v/>
      </c>
      <c r="W35" s="335"/>
      <c r="X35" s="336"/>
      <c r="Y35" s="32"/>
      <c r="Z35" s="339" t="str">
        <f>IF(B24="","",B24)</f>
        <v>Becker, Berthold</v>
      </c>
      <c r="AA35" s="340"/>
      <c r="AB35" s="340"/>
      <c r="AC35" s="340"/>
      <c r="AD35" s="340"/>
      <c r="AE35" s="340"/>
      <c r="AF35" s="340"/>
      <c r="AG35" s="341"/>
      <c r="AH35" s="334" t="str">
        <f>IF(AA42="","",AT9)</f>
        <v/>
      </c>
      <c r="AI35" s="335"/>
      <c r="AJ35" s="336"/>
      <c r="AL35" s="89">
        <v>8</v>
      </c>
      <c r="AM35" s="218" t="s">
        <v>152</v>
      </c>
      <c r="AN35" s="222" t="s">
        <v>91</v>
      </c>
      <c r="AO35" s="73" t="b">
        <f>NOT(OR(T8="",N10="",AB12=""))</f>
        <v>0</v>
      </c>
      <c r="AP35" s="220"/>
      <c r="AQ35" s="220"/>
      <c r="AR35" s="221"/>
      <c r="AS35" s="31"/>
      <c r="AU35" s="216"/>
      <c r="AV35" s="111" t="s">
        <v>134</v>
      </c>
      <c r="AW35" s="98">
        <v>5</v>
      </c>
      <c r="AX35" s="113" t="b">
        <f>AND(W48="",W49="",W50="",W51="",W52="")</f>
        <v>1</v>
      </c>
      <c r="AY35" s="114"/>
      <c r="AZ35" s="114"/>
      <c r="BA35" s="227"/>
      <c r="BB35" s="114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08" t="s">
        <v>18</v>
      </c>
      <c r="C36" s="325" t="s">
        <v>180</v>
      </c>
      <c r="D36" s="326"/>
      <c r="E36" s="327" t="s">
        <v>31</v>
      </c>
      <c r="F36" s="328"/>
      <c r="G36" s="329" t="s">
        <v>19</v>
      </c>
      <c r="H36" s="330"/>
      <c r="I36" s="331" t="s">
        <v>20</v>
      </c>
      <c r="J36" s="332"/>
      <c r="K36" s="325" t="s">
        <v>21</v>
      </c>
      <c r="L36" s="333"/>
      <c r="M36" s="107"/>
      <c r="N36" s="108" t="s">
        <v>18</v>
      </c>
      <c r="O36" s="325" t="s">
        <v>180</v>
      </c>
      <c r="P36" s="326"/>
      <c r="Q36" s="327" t="s">
        <v>31</v>
      </c>
      <c r="R36" s="328"/>
      <c r="S36" s="329" t="s">
        <v>19</v>
      </c>
      <c r="T36" s="330"/>
      <c r="U36" s="331" t="s">
        <v>20</v>
      </c>
      <c r="V36" s="332"/>
      <c r="W36" s="325" t="s">
        <v>21</v>
      </c>
      <c r="X36" s="333"/>
      <c r="Y36" s="107"/>
      <c r="Z36" s="108" t="s">
        <v>18</v>
      </c>
      <c r="AA36" s="325" t="s">
        <v>180</v>
      </c>
      <c r="AB36" s="326"/>
      <c r="AC36" s="327" t="s">
        <v>31</v>
      </c>
      <c r="AD36" s="328"/>
      <c r="AE36" s="329" t="s">
        <v>19</v>
      </c>
      <c r="AF36" s="330"/>
      <c r="AG36" s="331" t="s">
        <v>20</v>
      </c>
      <c r="AH36" s="332"/>
      <c r="AI36" s="325" t="s">
        <v>21</v>
      </c>
      <c r="AJ36" s="333"/>
      <c r="AL36" s="31" t="s">
        <v>42</v>
      </c>
      <c r="AM36" s="218" t="s">
        <v>153</v>
      </c>
      <c r="AN36" s="228" t="s">
        <v>78</v>
      </c>
      <c r="AO36" s="73" t="b">
        <f>NOT(OR(W8="",N10=""))</f>
        <v>0</v>
      </c>
      <c r="AP36" s="220"/>
      <c r="AQ36" s="220"/>
      <c r="AR36" s="215"/>
      <c r="AS36" s="31"/>
      <c r="AU36" s="216"/>
      <c r="AV36" s="194" t="b">
        <f>AND(I42="")</f>
        <v>0</v>
      </c>
      <c r="AW36" s="98">
        <v>6</v>
      </c>
      <c r="AX36" s="113" t="b">
        <f>AND(AI48="",AI49="",AI50="",AI51="",AI52="")</f>
        <v>1</v>
      </c>
      <c r="AY36" s="114"/>
      <c r="AZ36" s="114"/>
      <c r="BA36" s="227"/>
      <c r="BB36" s="114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28">
        <v>2</v>
      </c>
      <c r="C37" s="313">
        <v>50</v>
      </c>
      <c r="D37" s="313"/>
      <c r="E37" s="313">
        <v>34</v>
      </c>
      <c r="F37" s="313"/>
      <c r="G37" s="313">
        <v>10</v>
      </c>
      <c r="H37" s="314"/>
      <c r="I37" s="324">
        <f>IF(OR(C37="",E37=""),"",C37/E37)</f>
        <v>1.4705882352941178</v>
      </c>
      <c r="J37" s="318"/>
      <c r="K37" s="318">
        <f>IF(B37="","",IF(B37&gt;=1,I37,IF(B37=0,"---","")))</f>
        <v>1.4705882352941178</v>
      </c>
      <c r="L37" s="319"/>
      <c r="M37" s="32"/>
      <c r="N37" s="128">
        <v>2</v>
      </c>
      <c r="O37" s="313">
        <v>50</v>
      </c>
      <c r="P37" s="313"/>
      <c r="Q37" s="313">
        <v>34</v>
      </c>
      <c r="R37" s="313"/>
      <c r="S37" s="313">
        <v>5</v>
      </c>
      <c r="T37" s="314"/>
      <c r="U37" s="324">
        <f>IF(OR(O37="",Q37=""),"",O37/Q37)</f>
        <v>1.4705882352941178</v>
      </c>
      <c r="V37" s="318"/>
      <c r="W37" s="318">
        <f>IF(N37="","",IF(N37&gt;=1,U37,IF(N37=0,"---","")))</f>
        <v>1.4705882352941178</v>
      </c>
      <c r="X37" s="319"/>
      <c r="Y37" s="32"/>
      <c r="Z37" s="128">
        <v>0</v>
      </c>
      <c r="AA37" s="313">
        <v>37</v>
      </c>
      <c r="AB37" s="313"/>
      <c r="AC37" s="313">
        <v>34</v>
      </c>
      <c r="AD37" s="313"/>
      <c r="AE37" s="313">
        <v>5</v>
      </c>
      <c r="AF37" s="314"/>
      <c r="AG37" s="324">
        <f>IF(OR(AA37="",AC37=""),"",AA37/AC37)</f>
        <v>1.088235294117647</v>
      </c>
      <c r="AH37" s="318"/>
      <c r="AI37" s="318" t="str">
        <f>IF(Z37="","",IF(Z37&gt;=1,AG37,IF(Z37=0,"---","")))</f>
        <v>---</v>
      </c>
      <c r="AJ37" s="319"/>
      <c r="AL37" s="31" t="s">
        <v>43</v>
      </c>
      <c r="AM37" s="218" t="s">
        <v>141</v>
      </c>
      <c r="AN37" s="222" t="s">
        <v>92</v>
      </c>
      <c r="AO37" s="73" t="b">
        <f>NOT(OR(N8="",W10="",N12=""))</f>
        <v>0</v>
      </c>
      <c r="AP37" s="220"/>
      <c r="AQ37" s="220"/>
      <c r="AR37" s="221"/>
      <c r="AS37" s="207"/>
      <c r="AU37" s="216"/>
      <c r="AV37" s="194"/>
      <c r="AW37" s="31"/>
      <c r="AX37" s="113"/>
      <c r="AY37" s="114"/>
      <c r="AZ37" s="114"/>
      <c r="BA37" s="227"/>
      <c r="BB37" s="11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29">
        <v>0</v>
      </c>
      <c r="C38" s="313">
        <v>45</v>
      </c>
      <c r="D38" s="313"/>
      <c r="E38" s="313">
        <v>27</v>
      </c>
      <c r="F38" s="313"/>
      <c r="G38" s="313">
        <v>12</v>
      </c>
      <c r="H38" s="314"/>
      <c r="I38" s="324">
        <f t="shared" ref="I38:I41" si="20">IF(OR(C38="",E38=""),"",C38/E38)</f>
        <v>1.6666666666666667</v>
      </c>
      <c r="J38" s="318"/>
      <c r="K38" s="318" t="str">
        <f t="shared" ref="K38:K41" si="21">IF(B38="","",IF(B38&gt;=1,I38,IF(B38=0,"---","")))</f>
        <v>---</v>
      </c>
      <c r="L38" s="319"/>
      <c r="M38" s="32"/>
      <c r="N38" s="129">
        <v>2</v>
      </c>
      <c r="O38" s="313">
        <v>50</v>
      </c>
      <c r="P38" s="313"/>
      <c r="Q38" s="313">
        <v>27</v>
      </c>
      <c r="R38" s="313"/>
      <c r="S38" s="313">
        <v>5</v>
      </c>
      <c r="T38" s="314"/>
      <c r="U38" s="324">
        <f t="shared" ref="U38:U41" si="22">IF(OR(O38="",Q38=""),"",O38/Q38)</f>
        <v>1.8518518518518519</v>
      </c>
      <c r="V38" s="318"/>
      <c r="W38" s="318">
        <f t="shared" ref="W38:W41" si="23">IF(N38="","",IF(N38&gt;=1,U38,IF(N38=0,"---","")))</f>
        <v>1.8518518518518519</v>
      </c>
      <c r="X38" s="319"/>
      <c r="Y38" s="32"/>
      <c r="Z38" s="129">
        <v>2</v>
      </c>
      <c r="AA38" s="313">
        <v>50</v>
      </c>
      <c r="AB38" s="313"/>
      <c r="AC38" s="313">
        <v>40</v>
      </c>
      <c r="AD38" s="313"/>
      <c r="AE38" s="313">
        <v>5</v>
      </c>
      <c r="AF38" s="314"/>
      <c r="AG38" s="324">
        <f t="shared" ref="AG38:AG41" si="24">IF(OR(AA38="",AC38=""),"",AA38/AC38)</f>
        <v>1.25</v>
      </c>
      <c r="AH38" s="318"/>
      <c r="AI38" s="318">
        <f t="shared" ref="AI38:AI41" si="25">IF(Z38="","",IF(Z38&gt;=1,AG38,IF(Z38=0,"---","")))</f>
        <v>1.25</v>
      </c>
      <c r="AJ38" s="319"/>
      <c r="AL38" s="31">
        <v>2</v>
      </c>
      <c r="AM38" s="218" t="s">
        <v>146</v>
      </c>
      <c r="AN38" s="222" t="s">
        <v>93</v>
      </c>
      <c r="AO38" s="73" t="b">
        <f>NOT(OR(N8="",W10="",P12=""))</f>
        <v>0</v>
      </c>
      <c r="AP38" s="220"/>
      <c r="AQ38" s="220"/>
      <c r="AR38" s="221"/>
      <c r="AS38" s="207"/>
      <c r="AU38" s="216"/>
      <c r="AV38" s="194"/>
      <c r="AW38" s="31"/>
      <c r="AX38" s="113"/>
      <c r="AY38" s="114"/>
      <c r="AZ38" s="114"/>
      <c r="BA38" s="227"/>
      <c r="BB38" s="114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28">
        <v>2</v>
      </c>
      <c r="C39" s="313">
        <v>49</v>
      </c>
      <c r="D39" s="313"/>
      <c r="E39" s="313">
        <v>40</v>
      </c>
      <c r="F39" s="313"/>
      <c r="G39" s="313">
        <v>8</v>
      </c>
      <c r="H39" s="314"/>
      <c r="I39" s="324">
        <f t="shared" si="20"/>
        <v>1.2250000000000001</v>
      </c>
      <c r="J39" s="318"/>
      <c r="K39" s="318">
        <f t="shared" si="21"/>
        <v>1.2250000000000001</v>
      </c>
      <c r="L39" s="319"/>
      <c r="M39" s="32"/>
      <c r="N39" s="128">
        <v>2</v>
      </c>
      <c r="O39" s="313">
        <v>50</v>
      </c>
      <c r="P39" s="313"/>
      <c r="Q39" s="313">
        <v>29</v>
      </c>
      <c r="R39" s="313"/>
      <c r="S39" s="313">
        <v>9</v>
      </c>
      <c r="T39" s="314"/>
      <c r="U39" s="324">
        <f t="shared" si="22"/>
        <v>1.7241379310344827</v>
      </c>
      <c r="V39" s="318"/>
      <c r="W39" s="318">
        <f t="shared" si="23"/>
        <v>1.7241379310344827</v>
      </c>
      <c r="X39" s="319"/>
      <c r="Y39" s="32"/>
      <c r="Z39" s="128">
        <v>0</v>
      </c>
      <c r="AA39" s="313">
        <v>41</v>
      </c>
      <c r="AB39" s="313"/>
      <c r="AC39" s="313">
        <v>40</v>
      </c>
      <c r="AD39" s="313"/>
      <c r="AE39" s="313">
        <v>5</v>
      </c>
      <c r="AF39" s="314"/>
      <c r="AG39" s="324">
        <f t="shared" si="24"/>
        <v>1.0249999999999999</v>
      </c>
      <c r="AH39" s="318"/>
      <c r="AI39" s="318" t="str">
        <f t="shared" si="25"/>
        <v>---</v>
      </c>
      <c r="AJ39" s="319"/>
      <c r="AL39" s="31">
        <v>3</v>
      </c>
      <c r="AM39" s="218" t="s">
        <v>147</v>
      </c>
      <c r="AN39" s="219" t="s">
        <v>94</v>
      </c>
      <c r="AO39" s="73" t="b">
        <f>NOT(OR(N8="",W10="",R12=""))</f>
        <v>0</v>
      </c>
      <c r="AP39" s="220"/>
      <c r="AQ39" s="220"/>
      <c r="AR39" s="221"/>
      <c r="AS39" s="207"/>
      <c r="AU39" s="216"/>
      <c r="AV39" s="98"/>
      <c r="AW39" s="98"/>
      <c r="AX39" s="194"/>
      <c r="AY39" s="194"/>
      <c r="AZ39" s="194"/>
      <c r="BA39" s="227"/>
      <c r="BB39" s="11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29"/>
      <c r="C40" s="313"/>
      <c r="D40" s="313"/>
      <c r="E40" s="313"/>
      <c r="F40" s="313"/>
      <c r="G40" s="313"/>
      <c r="H40" s="314"/>
      <c r="I40" s="324" t="str">
        <f t="shared" si="20"/>
        <v/>
      </c>
      <c r="J40" s="318"/>
      <c r="K40" s="318" t="str">
        <f t="shared" si="21"/>
        <v/>
      </c>
      <c r="L40" s="319"/>
      <c r="M40" s="32"/>
      <c r="N40" s="129"/>
      <c r="O40" s="313"/>
      <c r="P40" s="313"/>
      <c r="Q40" s="313"/>
      <c r="R40" s="313"/>
      <c r="S40" s="313"/>
      <c r="T40" s="314"/>
      <c r="U40" s="324" t="str">
        <f t="shared" si="22"/>
        <v/>
      </c>
      <c r="V40" s="318"/>
      <c r="W40" s="318" t="str">
        <f t="shared" si="23"/>
        <v/>
      </c>
      <c r="X40" s="319"/>
      <c r="Y40" s="32"/>
      <c r="Z40" s="129"/>
      <c r="AA40" s="313"/>
      <c r="AB40" s="313"/>
      <c r="AC40" s="313"/>
      <c r="AD40" s="313"/>
      <c r="AE40" s="313"/>
      <c r="AF40" s="314"/>
      <c r="AG40" s="324" t="str">
        <f t="shared" si="24"/>
        <v/>
      </c>
      <c r="AH40" s="318"/>
      <c r="AI40" s="318" t="str">
        <f t="shared" si="25"/>
        <v/>
      </c>
      <c r="AJ40" s="319"/>
      <c r="AL40" s="31">
        <v>4</v>
      </c>
      <c r="AM40" s="218" t="s">
        <v>149</v>
      </c>
      <c r="AN40" s="219" t="s">
        <v>95</v>
      </c>
      <c r="AO40" s="73" t="b">
        <f>NOT(OR(N8="",W10="",T12=""))</f>
        <v>0</v>
      </c>
      <c r="AP40" s="220"/>
      <c r="AQ40" s="220"/>
      <c r="AR40" s="221"/>
      <c r="AS40" s="207"/>
      <c r="AU40" s="216"/>
      <c r="AV40" s="98"/>
      <c r="AW40" s="98"/>
      <c r="AX40" s="98"/>
      <c r="AY40" s="98"/>
      <c r="AZ40" s="98"/>
      <c r="BA40" s="98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0"/>
      <c r="C41" s="313"/>
      <c r="D41" s="313"/>
      <c r="E41" s="313"/>
      <c r="F41" s="313"/>
      <c r="G41" s="313"/>
      <c r="H41" s="314"/>
      <c r="I41" s="315" t="str">
        <f t="shared" si="20"/>
        <v/>
      </c>
      <c r="J41" s="316"/>
      <c r="K41" s="316" t="str">
        <f t="shared" si="21"/>
        <v/>
      </c>
      <c r="L41" s="317"/>
      <c r="M41" s="32"/>
      <c r="N41" s="130"/>
      <c r="O41" s="313"/>
      <c r="P41" s="313"/>
      <c r="Q41" s="313"/>
      <c r="R41" s="313"/>
      <c r="S41" s="313"/>
      <c r="T41" s="314"/>
      <c r="U41" s="315" t="str">
        <f t="shared" si="22"/>
        <v/>
      </c>
      <c r="V41" s="316"/>
      <c r="W41" s="316" t="str">
        <f t="shared" si="23"/>
        <v/>
      </c>
      <c r="X41" s="317"/>
      <c r="Y41" s="32"/>
      <c r="Z41" s="130"/>
      <c r="AA41" s="313"/>
      <c r="AB41" s="313"/>
      <c r="AC41" s="313"/>
      <c r="AD41" s="313"/>
      <c r="AE41" s="313"/>
      <c r="AF41" s="314"/>
      <c r="AG41" s="315" t="str">
        <f t="shared" si="24"/>
        <v/>
      </c>
      <c r="AH41" s="316"/>
      <c r="AI41" s="316" t="str">
        <f t="shared" si="25"/>
        <v/>
      </c>
      <c r="AJ41" s="317"/>
      <c r="AL41" s="31" t="s">
        <v>51</v>
      </c>
      <c r="AM41" s="218" t="s">
        <v>147</v>
      </c>
      <c r="AN41" s="228" t="s">
        <v>78</v>
      </c>
      <c r="AO41" s="73" t="b">
        <f>NOT(OR(N8="",W10="",AF8=""))</f>
        <v>0</v>
      </c>
      <c r="AP41" s="220"/>
      <c r="AQ41" s="220"/>
      <c r="AR41" s="215"/>
      <c r="AS41" s="31"/>
      <c r="AU41" s="216"/>
      <c r="AV41" s="98"/>
      <c r="AW41" s="98"/>
      <c r="AX41" s="98"/>
      <c r="AY41" s="98"/>
      <c r="AZ41" s="98"/>
      <c r="BA41" s="98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0">
        <f>IF(AND(B37="",B38="",B39="",B40="",B41=""),"",SUM(B37:B41))</f>
        <v>4</v>
      </c>
      <c r="C42" s="320">
        <f t="shared" ref="C42:E42" si="26">IF(AND(C37="",C38="",C39="",C40=""),"",SUM(C37:C41))</f>
        <v>144</v>
      </c>
      <c r="D42" s="321"/>
      <c r="E42" s="320">
        <f t="shared" si="26"/>
        <v>101</v>
      </c>
      <c r="F42" s="322"/>
      <c r="G42" s="320">
        <f>IF(AND(G37="",G38="",G39="",G40=""),"",MAX(G37:H41))</f>
        <v>12</v>
      </c>
      <c r="H42" s="322"/>
      <c r="I42" s="310">
        <f>IF(OR(C42="",E42=""),"",C42/E42)</f>
        <v>1.4257425742574257</v>
      </c>
      <c r="J42" s="311"/>
      <c r="K42" s="311">
        <f>IF(B42=0,"---",IF(B42="","",IF(AX31=FALSE,MAX(K37:L41),"")))</f>
        <v>1.4705882352941178</v>
      </c>
      <c r="L42" s="312"/>
      <c r="M42" s="109"/>
      <c r="N42" s="140">
        <f>IF(AND(N37="",N38="",N39="",N40="",N41=""),"",SUM(N37:N41))</f>
        <v>6</v>
      </c>
      <c r="O42" s="320">
        <f t="shared" ref="O42" si="27">IF(AND(O37="",O38="",O39="",O40=""),"",SUM(O37:O41))</f>
        <v>150</v>
      </c>
      <c r="P42" s="321"/>
      <c r="Q42" s="320">
        <f t="shared" ref="Q42" si="28">IF(AND(Q37="",Q38="",Q39="",Q40=""),"",SUM(Q37:Q41))</f>
        <v>90</v>
      </c>
      <c r="R42" s="322"/>
      <c r="S42" s="320">
        <f>IF(AND(S37="",S38="",S39="",S40=""),"",MAX(S37:T41))</f>
        <v>9</v>
      </c>
      <c r="T42" s="322"/>
      <c r="U42" s="310">
        <f>IF(OR(O42="",Q42=""),"",O42/Q42)</f>
        <v>1.6666666666666667</v>
      </c>
      <c r="V42" s="311"/>
      <c r="W42" s="311">
        <f>IF(N42=0,"---",IF(N42="","",IF(BJ31=FALSE,MAX(W37:X41),"")))</f>
        <v>1.8518518518518519</v>
      </c>
      <c r="X42" s="312"/>
      <c r="Y42" s="32"/>
      <c r="Z42" s="140">
        <f>IF(AND(Z37="",Z38="",Z39="",Z40="",Z41=""),"",SUM(Z37:Z41))</f>
        <v>2</v>
      </c>
      <c r="AA42" s="320">
        <f t="shared" ref="AA42" si="29">IF(AND(AA37="",AA38="",AA39="",AA40=""),"",SUM(AA37:AA41))</f>
        <v>128</v>
      </c>
      <c r="AB42" s="321"/>
      <c r="AC42" s="320">
        <f t="shared" ref="AC42" si="30">IF(AND(AC37="",AC38="",AC39="",AC40=""),"",SUM(AC37:AC41))</f>
        <v>114</v>
      </c>
      <c r="AD42" s="322"/>
      <c r="AE42" s="320">
        <f>IF(AND(AE37="",AE38="",AE39="",AE40=""),"",MAX(AE37:AF41))</f>
        <v>5</v>
      </c>
      <c r="AF42" s="322"/>
      <c r="AG42" s="310">
        <f>IF(OR(AA42="",AC42=""),"",AA42/AC42)</f>
        <v>1.1228070175438596</v>
      </c>
      <c r="AH42" s="311"/>
      <c r="AI42" s="311">
        <f>IF(Z42=0,"---",IF(Z42="","",IF(BV31=FALSE,MAX(AI37:AJ41),"")))</f>
        <v>1.25</v>
      </c>
      <c r="AJ42" s="312"/>
      <c r="AL42" s="31" t="s">
        <v>44</v>
      </c>
      <c r="AM42" s="218" t="s">
        <v>146</v>
      </c>
      <c r="AN42" s="219" t="s">
        <v>84</v>
      </c>
      <c r="AO42" s="73" t="b">
        <f>NOT(OR(N8="",Z10="",N12=""))</f>
        <v>0</v>
      </c>
      <c r="AP42" s="220"/>
      <c r="AQ42" s="220"/>
      <c r="AR42" s="221"/>
      <c r="AS42" s="31"/>
      <c r="AU42" s="216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0"/>
      <c r="E43" s="31"/>
      <c r="F43" s="89"/>
      <c r="G43" s="73"/>
      <c r="H43" s="73"/>
      <c r="I43" s="73"/>
      <c r="J43" s="73"/>
      <c r="K43" s="32"/>
      <c r="L43" s="32"/>
      <c r="M43" s="111"/>
      <c r="N43" s="31"/>
      <c r="O43" s="89"/>
      <c r="P43" s="73"/>
      <c r="Q43" s="73"/>
      <c r="R43" s="73"/>
      <c r="S43" s="96"/>
      <c r="T43" s="96"/>
      <c r="U43" s="96"/>
      <c r="V43" s="31"/>
      <c r="W43" s="31"/>
      <c r="X43" s="31"/>
      <c r="Y43" s="89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18" t="s">
        <v>154</v>
      </c>
      <c r="AN43" s="219" t="s">
        <v>96</v>
      </c>
      <c r="AO43" s="73" t="b">
        <f>NOT(OR(N8="",Z10="",P12=""))</f>
        <v>0</v>
      </c>
      <c r="AP43" s="220"/>
      <c r="AQ43" s="220"/>
      <c r="AR43" s="221"/>
      <c r="AS43" s="31"/>
      <c r="AU43" s="216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4"/>
      <c r="C44" s="32"/>
      <c r="D44" s="32"/>
      <c r="E44" s="32"/>
      <c r="F44" s="32"/>
      <c r="G44" s="32"/>
      <c r="H44" s="32"/>
      <c r="I44" s="32"/>
      <c r="J44" s="97"/>
      <c r="K44" s="97"/>
      <c r="L44" s="104"/>
      <c r="M44" s="32"/>
      <c r="N44" s="104"/>
      <c r="O44" s="32"/>
      <c r="P44" s="32"/>
      <c r="Q44" s="32"/>
      <c r="R44" s="32"/>
      <c r="S44" s="32"/>
      <c r="T44" s="32"/>
      <c r="U44" s="32"/>
      <c r="V44" s="135"/>
      <c r="W44" s="135"/>
      <c r="X44" s="104"/>
      <c r="Y44" s="32"/>
      <c r="Z44" s="104"/>
      <c r="AA44" s="32"/>
      <c r="AB44" s="32"/>
      <c r="AC44" s="136"/>
      <c r="AD44" s="136"/>
      <c r="AE44" s="136"/>
      <c r="AF44" s="136"/>
      <c r="AG44" s="136"/>
      <c r="AH44" s="97"/>
      <c r="AI44" s="97"/>
      <c r="AJ44" s="104"/>
      <c r="AL44" s="31">
        <v>3</v>
      </c>
      <c r="AM44" s="218" t="s">
        <v>140</v>
      </c>
      <c r="AN44" s="219" t="s">
        <v>97</v>
      </c>
      <c r="AO44" s="73" t="b">
        <f>NOT(OR(N8="",Z10="",R12=""))</f>
        <v>0</v>
      </c>
      <c r="AP44" s="220"/>
      <c r="AQ44" s="220"/>
      <c r="AR44" s="221"/>
      <c r="AS44" s="31"/>
      <c r="AU44" s="216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48">
        <f>IF(BC96=0,"",BC96)</f>
        <v>4</v>
      </c>
      <c r="C45" s="337" t="s">
        <v>173</v>
      </c>
      <c r="D45" s="337"/>
      <c r="E45" s="338"/>
      <c r="G45" s="17"/>
      <c r="I45" s="106"/>
      <c r="J45" s="17"/>
      <c r="K45" s="15"/>
      <c r="M45" s="107"/>
      <c r="N45" s="148" t="str">
        <f>IF(BC97=0,"",BC97)</f>
        <v/>
      </c>
      <c r="O45" s="337" t="s">
        <v>174</v>
      </c>
      <c r="P45" s="337"/>
      <c r="Q45" s="338"/>
      <c r="S45" s="15"/>
      <c r="U45" s="106"/>
      <c r="V45" s="15"/>
      <c r="W45" s="15"/>
      <c r="Y45" s="107"/>
      <c r="Z45" s="148" t="str">
        <f>IF(BC98=0,"",BC98)</f>
        <v/>
      </c>
      <c r="AA45" s="337" t="s">
        <v>173</v>
      </c>
      <c r="AB45" s="337"/>
      <c r="AC45" s="338"/>
      <c r="AG45" s="106"/>
      <c r="AL45" s="217" t="s">
        <v>52</v>
      </c>
      <c r="AM45" s="218" t="s">
        <v>155</v>
      </c>
      <c r="AN45" s="228" t="s">
        <v>78</v>
      </c>
      <c r="AO45" s="73" t="b">
        <f>NOT(OR(N8="",Z10="",AF8=""))</f>
        <v>0</v>
      </c>
      <c r="AP45" s="220"/>
      <c r="AQ45" s="220"/>
      <c r="AR45" s="215"/>
      <c r="AS45" s="31"/>
      <c r="AU45" s="216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39" t="str">
        <f>IF(B26="","",B26)</f>
        <v>Becker, Patrick</v>
      </c>
      <c r="C46" s="340"/>
      <c r="D46" s="340"/>
      <c r="E46" s="340"/>
      <c r="F46" s="340"/>
      <c r="G46" s="340"/>
      <c r="H46" s="340"/>
      <c r="I46" s="341"/>
      <c r="J46" s="334" t="str">
        <f>IF(C53="","",AU9)</f>
        <v/>
      </c>
      <c r="K46" s="335"/>
      <c r="L46" s="336"/>
      <c r="M46" s="32"/>
      <c r="N46" s="339" t="str">
        <f>IF(B28="","",B28)</f>
        <v/>
      </c>
      <c r="O46" s="340"/>
      <c r="P46" s="340"/>
      <c r="Q46" s="340"/>
      <c r="R46" s="340"/>
      <c r="S46" s="340"/>
      <c r="T46" s="340"/>
      <c r="U46" s="341"/>
      <c r="V46" s="334" t="str">
        <f>IF(O53="","",AV9)</f>
        <v/>
      </c>
      <c r="W46" s="335"/>
      <c r="X46" s="336"/>
      <c r="Y46" s="32"/>
      <c r="Z46" s="339" t="str">
        <f>IF(B30="","",B30)</f>
        <v/>
      </c>
      <c r="AA46" s="340"/>
      <c r="AB46" s="340"/>
      <c r="AC46" s="340"/>
      <c r="AD46" s="340"/>
      <c r="AE46" s="340"/>
      <c r="AF46" s="340"/>
      <c r="AG46" s="341"/>
      <c r="AH46" s="334" t="str">
        <f>IF(AA53="","",AW9)</f>
        <v/>
      </c>
      <c r="AI46" s="335"/>
      <c r="AJ46" s="336"/>
      <c r="AL46" s="217" t="s">
        <v>45</v>
      </c>
      <c r="AM46" s="218" t="s">
        <v>143</v>
      </c>
      <c r="AN46" s="219" t="s">
        <v>98</v>
      </c>
      <c r="AO46" s="73" t="b">
        <f>NOT(OR(N8="",Q10="",N12=""))</f>
        <v>0</v>
      </c>
      <c r="AP46" s="220"/>
      <c r="AQ46" s="220"/>
      <c r="AR46" s="221"/>
      <c r="AS46" s="31"/>
      <c r="AU46" s="216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08" t="s">
        <v>18</v>
      </c>
      <c r="C47" s="325" t="s">
        <v>180</v>
      </c>
      <c r="D47" s="326"/>
      <c r="E47" s="327" t="s">
        <v>31</v>
      </c>
      <c r="F47" s="328"/>
      <c r="G47" s="329" t="s">
        <v>19</v>
      </c>
      <c r="H47" s="330"/>
      <c r="I47" s="331" t="s">
        <v>20</v>
      </c>
      <c r="J47" s="332"/>
      <c r="K47" s="325" t="s">
        <v>21</v>
      </c>
      <c r="L47" s="333"/>
      <c r="M47" s="107"/>
      <c r="N47" s="108" t="s">
        <v>18</v>
      </c>
      <c r="O47" s="325" t="s">
        <v>180</v>
      </c>
      <c r="P47" s="326"/>
      <c r="Q47" s="327" t="s">
        <v>31</v>
      </c>
      <c r="R47" s="328"/>
      <c r="S47" s="329" t="s">
        <v>19</v>
      </c>
      <c r="T47" s="330"/>
      <c r="U47" s="331" t="s">
        <v>20</v>
      </c>
      <c r="V47" s="332"/>
      <c r="W47" s="325" t="s">
        <v>21</v>
      </c>
      <c r="X47" s="333"/>
      <c r="Y47" s="107"/>
      <c r="Z47" s="108" t="s">
        <v>18</v>
      </c>
      <c r="AA47" s="325" t="s">
        <v>180</v>
      </c>
      <c r="AB47" s="326"/>
      <c r="AC47" s="327" t="s">
        <v>31</v>
      </c>
      <c r="AD47" s="328"/>
      <c r="AE47" s="329" t="s">
        <v>19</v>
      </c>
      <c r="AF47" s="330"/>
      <c r="AG47" s="331" t="s">
        <v>20</v>
      </c>
      <c r="AH47" s="332"/>
      <c r="AI47" s="325" t="s">
        <v>21</v>
      </c>
      <c r="AJ47" s="333"/>
      <c r="AL47" s="31">
        <v>2</v>
      </c>
      <c r="AM47" s="218" t="s">
        <v>144</v>
      </c>
      <c r="AN47" s="219" t="s">
        <v>99</v>
      </c>
      <c r="AO47" s="73" t="b">
        <f>NOT(OR(N8="",Q10="",P12=""))</f>
        <v>0</v>
      </c>
      <c r="AP47" s="220"/>
      <c r="AQ47" s="220"/>
      <c r="AR47" s="221"/>
      <c r="AS47" s="31"/>
      <c r="AU47" s="216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28">
        <v>0</v>
      </c>
      <c r="C48" s="313">
        <v>48</v>
      </c>
      <c r="D48" s="313"/>
      <c r="E48" s="313">
        <v>34</v>
      </c>
      <c r="F48" s="313"/>
      <c r="G48" s="313">
        <v>7</v>
      </c>
      <c r="H48" s="314"/>
      <c r="I48" s="324">
        <f>IF(OR(C48="",E48=""),"",C48/E48)</f>
        <v>1.411764705882353</v>
      </c>
      <c r="J48" s="318"/>
      <c r="K48" s="318" t="str">
        <f>IF(B48="","",IF(B48&gt;=1,I48,IF(B48=0,"---","")))</f>
        <v>---</v>
      </c>
      <c r="L48" s="319"/>
      <c r="M48" s="32"/>
      <c r="N48" s="128"/>
      <c r="O48" s="313"/>
      <c r="P48" s="313"/>
      <c r="Q48" s="313"/>
      <c r="R48" s="313"/>
      <c r="S48" s="313"/>
      <c r="T48" s="314"/>
      <c r="U48" s="324" t="str">
        <f>IF(OR(O48="",Q48=""),"",O48/Q48)</f>
        <v/>
      </c>
      <c r="V48" s="318"/>
      <c r="W48" s="318" t="str">
        <f>IF(N48="","",IF(N48&gt;=1,U48,IF(N48=0,"---","")))</f>
        <v/>
      </c>
      <c r="X48" s="319"/>
      <c r="Y48" s="32"/>
      <c r="Z48" s="128"/>
      <c r="AA48" s="313"/>
      <c r="AB48" s="313"/>
      <c r="AC48" s="313"/>
      <c r="AD48" s="313"/>
      <c r="AE48" s="313"/>
      <c r="AF48" s="314"/>
      <c r="AG48" s="324" t="str">
        <f>IF(OR(AA48="",AC48=""),"",AA48/AC48)</f>
        <v/>
      </c>
      <c r="AH48" s="318"/>
      <c r="AI48" s="318" t="str">
        <f>IF(Z48="","",IF(Z48&gt;=1,AG48,IF(Z48=0,"---","")))</f>
        <v/>
      </c>
      <c r="AJ48" s="319"/>
      <c r="AL48" s="31">
        <v>3</v>
      </c>
      <c r="AM48" s="218" t="s">
        <v>145</v>
      </c>
      <c r="AN48" s="219" t="s">
        <v>100</v>
      </c>
      <c r="AO48" s="73" t="b">
        <f>NOT(OR(N8="",Q10="",R12=""))</f>
        <v>0</v>
      </c>
      <c r="AP48" s="220"/>
      <c r="AQ48" s="220"/>
      <c r="AR48" s="221"/>
      <c r="AS48" s="31"/>
      <c r="AU48" s="216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29">
        <v>0</v>
      </c>
      <c r="C49" s="313">
        <v>32</v>
      </c>
      <c r="D49" s="313"/>
      <c r="E49" s="313">
        <v>40</v>
      </c>
      <c r="F49" s="313"/>
      <c r="G49" s="313">
        <v>6</v>
      </c>
      <c r="H49" s="314"/>
      <c r="I49" s="324">
        <f t="shared" ref="I49:I52" si="31">IF(OR(C49="",E49=""),"",C49/E49)</f>
        <v>0.8</v>
      </c>
      <c r="J49" s="318"/>
      <c r="K49" s="318" t="str">
        <f t="shared" ref="K49:K52" si="32">IF(B49="","",IF(B49&gt;=1,I49,IF(B49=0,"---","")))</f>
        <v>---</v>
      </c>
      <c r="L49" s="319"/>
      <c r="M49" s="32"/>
      <c r="N49" s="129"/>
      <c r="O49" s="313"/>
      <c r="P49" s="313"/>
      <c r="Q49" s="313"/>
      <c r="R49" s="313"/>
      <c r="S49" s="313"/>
      <c r="T49" s="314"/>
      <c r="U49" s="324" t="str">
        <f t="shared" ref="U49:U52" si="33">IF(OR(O49="",Q49=""),"",O49/Q49)</f>
        <v/>
      </c>
      <c r="V49" s="318"/>
      <c r="W49" s="318" t="str">
        <f t="shared" ref="W49:W52" si="34">IF(N49="","",IF(N49&gt;=1,U49,IF(N49=0,"---","")))</f>
        <v/>
      </c>
      <c r="X49" s="319"/>
      <c r="Y49" s="32"/>
      <c r="Z49" s="129"/>
      <c r="AA49" s="313"/>
      <c r="AB49" s="313"/>
      <c r="AC49" s="313"/>
      <c r="AD49" s="313"/>
      <c r="AE49" s="313"/>
      <c r="AF49" s="314"/>
      <c r="AG49" s="324" t="str">
        <f t="shared" ref="AG49:AG52" si="35">IF(OR(AA49="",AC49=""),"",AA49/AC49)</f>
        <v/>
      </c>
      <c r="AH49" s="318"/>
      <c r="AI49" s="318" t="str">
        <f t="shared" ref="AI49:AI52" si="36">IF(Z49="","",IF(Z49&gt;=1,AG49,IF(Z49=0,"---","")))</f>
        <v/>
      </c>
      <c r="AJ49" s="319"/>
      <c r="AL49" s="217" t="s">
        <v>50</v>
      </c>
      <c r="AM49" s="218" t="s">
        <v>153</v>
      </c>
      <c r="AN49" s="228" t="s">
        <v>78</v>
      </c>
      <c r="AO49" s="73" t="b">
        <f>NOT(OR(N8="",AF8="",Q10=""))</f>
        <v>0</v>
      </c>
      <c r="AP49" s="220"/>
      <c r="AQ49" s="220"/>
      <c r="AR49" s="215"/>
      <c r="AS49" s="194"/>
      <c r="AU49" s="216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28">
        <v>0</v>
      </c>
      <c r="C50" s="313">
        <v>35</v>
      </c>
      <c r="D50" s="313"/>
      <c r="E50" s="313">
        <v>29</v>
      </c>
      <c r="F50" s="313"/>
      <c r="G50" s="313">
        <v>6</v>
      </c>
      <c r="H50" s="314"/>
      <c r="I50" s="324">
        <f t="shared" si="31"/>
        <v>1.2068965517241379</v>
      </c>
      <c r="J50" s="318"/>
      <c r="K50" s="318" t="str">
        <f t="shared" si="32"/>
        <v>---</v>
      </c>
      <c r="L50" s="319"/>
      <c r="M50" s="32"/>
      <c r="N50" s="128"/>
      <c r="O50" s="313"/>
      <c r="P50" s="313"/>
      <c r="Q50" s="313"/>
      <c r="R50" s="313"/>
      <c r="S50" s="313"/>
      <c r="T50" s="314"/>
      <c r="U50" s="324" t="str">
        <f t="shared" si="33"/>
        <v/>
      </c>
      <c r="V50" s="318"/>
      <c r="W50" s="318" t="str">
        <f t="shared" si="34"/>
        <v/>
      </c>
      <c r="X50" s="319"/>
      <c r="Y50" s="32"/>
      <c r="Z50" s="128"/>
      <c r="AA50" s="313"/>
      <c r="AB50" s="313"/>
      <c r="AC50" s="313"/>
      <c r="AD50" s="313"/>
      <c r="AE50" s="313"/>
      <c r="AF50" s="314"/>
      <c r="AG50" s="324" t="str">
        <f t="shared" si="35"/>
        <v/>
      </c>
      <c r="AH50" s="318"/>
      <c r="AI50" s="318" t="str">
        <f t="shared" si="36"/>
        <v/>
      </c>
      <c r="AJ50" s="319"/>
      <c r="AL50" s="31" t="s">
        <v>46</v>
      </c>
      <c r="AM50" s="218" t="s">
        <v>156</v>
      </c>
      <c r="AN50" s="222" t="s">
        <v>101</v>
      </c>
      <c r="AO50" s="73" t="b">
        <f>NOT(OR(N8="",T10="",N12=""))</f>
        <v>1</v>
      </c>
      <c r="AP50" s="220"/>
      <c r="AQ50" s="220"/>
      <c r="AR50" s="221"/>
      <c r="AS50" s="207"/>
      <c r="AU50" s="216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29"/>
      <c r="C51" s="313"/>
      <c r="D51" s="313"/>
      <c r="E51" s="313"/>
      <c r="F51" s="313"/>
      <c r="G51" s="313"/>
      <c r="H51" s="314"/>
      <c r="I51" s="324" t="str">
        <f t="shared" si="31"/>
        <v/>
      </c>
      <c r="J51" s="318"/>
      <c r="K51" s="318" t="str">
        <f t="shared" si="32"/>
        <v/>
      </c>
      <c r="L51" s="319"/>
      <c r="M51" s="32"/>
      <c r="N51" s="129"/>
      <c r="O51" s="313"/>
      <c r="P51" s="313"/>
      <c r="Q51" s="313"/>
      <c r="R51" s="313"/>
      <c r="S51" s="313"/>
      <c r="T51" s="314"/>
      <c r="U51" s="324" t="str">
        <f t="shared" si="33"/>
        <v/>
      </c>
      <c r="V51" s="318"/>
      <c r="W51" s="318" t="str">
        <f t="shared" si="34"/>
        <v/>
      </c>
      <c r="X51" s="319"/>
      <c r="Y51" s="32"/>
      <c r="Z51" s="129"/>
      <c r="AA51" s="313"/>
      <c r="AB51" s="313"/>
      <c r="AC51" s="313"/>
      <c r="AD51" s="313"/>
      <c r="AE51" s="313"/>
      <c r="AF51" s="314"/>
      <c r="AG51" s="324" t="str">
        <f t="shared" si="35"/>
        <v/>
      </c>
      <c r="AH51" s="318"/>
      <c r="AI51" s="318" t="str">
        <f t="shared" si="36"/>
        <v/>
      </c>
      <c r="AJ51" s="319"/>
      <c r="AL51" s="31">
        <v>2</v>
      </c>
      <c r="AM51" s="218" t="s">
        <v>157</v>
      </c>
      <c r="AN51" s="219" t="s">
        <v>102</v>
      </c>
      <c r="AO51" s="73" t="b">
        <f>NOT(OR(N8="",T10="",P12=""))</f>
        <v>0</v>
      </c>
      <c r="AP51" s="220"/>
      <c r="AQ51" s="220"/>
      <c r="AR51" s="221"/>
      <c r="AS51" s="207"/>
      <c r="AU51" s="216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0"/>
      <c r="C52" s="313"/>
      <c r="D52" s="313"/>
      <c r="E52" s="313"/>
      <c r="F52" s="313"/>
      <c r="G52" s="313"/>
      <c r="H52" s="314"/>
      <c r="I52" s="315" t="str">
        <f t="shared" si="31"/>
        <v/>
      </c>
      <c r="J52" s="316"/>
      <c r="K52" s="316" t="str">
        <f t="shared" si="32"/>
        <v/>
      </c>
      <c r="L52" s="317"/>
      <c r="M52" s="32"/>
      <c r="N52" s="130"/>
      <c r="O52" s="313"/>
      <c r="P52" s="313"/>
      <c r="Q52" s="313"/>
      <c r="R52" s="313"/>
      <c r="S52" s="313"/>
      <c r="T52" s="314"/>
      <c r="U52" s="315" t="str">
        <f t="shared" si="33"/>
        <v/>
      </c>
      <c r="V52" s="316"/>
      <c r="W52" s="316" t="str">
        <f t="shared" si="34"/>
        <v/>
      </c>
      <c r="X52" s="317"/>
      <c r="Y52" s="32"/>
      <c r="Z52" s="130"/>
      <c r="AA52" s="313"/>
      <c r="AB52" s="313"/>
      <c r="AC52" s="313"/>
      <c r="AD52" s="313"/>
      <c r="AE52" s="313"/>
      <c r="AF52" s="314"/>
      <c r="AG52" s="315" t="str">
        <f t="shared" si="35"/>
        <v/>
      </c>
      <c r="AH52" s="316"/>
      <c r="AI52" s="316" t="str">
        <f t="shared" si="36"/>
        <v/>
      </c>
      <c r="AJ52" s="317"/>
      <c r="AL52" s="31">
        <v>3</v>
      </c>
      <c r="AM52" s="218" t="s">
        <v>158</v>
      </c>
      <c r="AN52" s="219" t="s">
        <v>103</v>
      </c>
      <c r="AO52" s="73" t="b">
        <f>NOT(OR(N8="",T10="",R12=""))</f>
        <v>0</v>
      </c>
      <c r="AP52" s="220"/>
      <c r="AQ52" s="220"/>
      <c r="AR52" s="221"/>
      <c r="AS52" s="207"/>
      <c r="AU52" s="216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0">
        <f>IF(AND(B48="",B49="",B50="",B51="",B52=""),"",SUM(B48:B52))</f>
        <v>0</v>
      </c>
      <c r="C53" s="320">
        <f t="shared" ref="C53" si="37">IF(AND(C48="",C49="",C50="",C51=""),"",SUM(C48:C52))</f>
        <v>115</v>
      </c>
      <c r="D53" s="321"/>
      <c r="E53" s="320">
        <f t="shared" ref="E53" si="38">IF(AND(E48="",E49="",E50="",E51=""),"",SUM(E48:E52))</f>
        <v>103</v>
      </c>
      <c r="F53" s="322"/>
      <c r="G53" s="320">
        <f>IF(AND(G48="",G49="",G50="",G51=""),"",MAX(G48:H52))</f>
        <v>7</v>
      </c>
      <c r="H53" s="322"/>
      <c r="I53" s="310">
        <f>IF(OR(C53="",E53=""),"",C53/E53)</f>
        <v>1.116504854368932</v>
      </c>
      <c r="J53" s="311"/>
      <c r="K53" s="311" t="str">
        <f>IF(B53=0,"---",IF(B53="","",IF(AX42=FALSE,MAX(K48:L52),"")))</f>
        <v>---</v>
      </c>
      <c r="L53" s="312"/>
      <c r="M53" s="112"/>
      <c r="N53" s="140" t="str">
        <f>IF(AND(N48="",N49="",N50="",N51="",N52=""),"",SUM(N48:N52))</f>
        <v/>
      </c>
      <c r="O53" s="320" t="str">
        <f t="shared" ref="O53" si="39">IF(AND(O48="",O49="",O50="",O51=""),"",SUM(O48:O52))</f>
        <v/>
      </c>
      <c r="P53" s="321"/>
      <c r="Q53" s="320" t="str">
        <f t="shared" ref="Q53" si="40">IF(AND(Q48="",Q49="",Q50="",Q51=""),"",SUM(Q48:Q52))</f>
        <v/>
      </c>
      <c r="R53" s="322"/>
      <c r="S53" s="320" t="str">
        <f>IF(AND(S48="",S49="",S50="",S51=""),"",MAX(S48:T52))</f>
        <v/>
      </c>
      <c r="T53" s="322"/>
      <c r="U53" s="310" t="str">
        <f>IF(OR(O53="",Q53=""),"",O53/Q53)</f>
        <v/>
      </c>
      <c r="V53" s="311"/>
      <c r="W53" s="311" t="str">
        <f>IF(N53=0,"---",IF(N53="","",IF(BJ42=FALSE,MAX(W48:X52),"")))</f>
        <v/>
      </c>
      <c r="X53" s="312"/>
      <c r="Y53" s="112"/>
      <c r="Z53" s="140" t="str">
        <f>IF(AND(Z48="",Z49="",Z50="",Z51="",Z52=""),"",SUM(Z48:Z52))</f>
        <v/>
      </c>
      <c r="AA53" s="320" t="str">
        <f t="shared" ref="AA53" si="41">IF(AND(AA48="",AA49="",AA50="",AA51=""),"",SUM(AA48:AA52))</f>
        <v/>
      </c>
      <c r="AB53" s="321"/>
      <c r="AC53" s="320" t="str">
        <f t="shared" ref="AC53" si="42">IF(AND(AC48="",AC49="",AC50="",AC51=""),"",SUM(AC48:AC52))</f>
        <v/>
      </c>
      <c r="AD53" s="322"/>
      <c r="AE53" s="320" t="str">
        <f>IF(AND(AE48="",AE49="",AE50="",AE51=""),"",MAX(AE48:AF52))</f>
        <v/>
      </c>
      <c r="AF53" s="322"/>
      <c r="AG53" s="310" t="str">
        <f>IF(OR(AA53="",AC53=""),"",AA53/AC53)</f>
        <v/>
      </c>
      <c r="AH53" s="311"/>
      <c r="AI53" s="311" t="str">
        <f>IF(Z53=0,"---",IF(Z53="","",IF(BV42=FALSE,MAX(AI48:AJ52),"")))</f>
        <v/>
      </c>
      <c r="AJ53" s="312"/>
      <c r="AL53" s="31">
        <v>4</v>
      </c>
      <c r="AM53" s="218" t="s">
        <v>159</v>
      </c>
      <c r="AN53" s="219" t="s">
        <v>104</v>
      </c>
      <c r="AO53" s="73" t="b">
        <f>NOT(OR(N8="",T10="",T12=""))</f>
        <v>0</v>
      </c>
      <c r="AP53" s="220"/>
      <c r="AQ53" s="220"/>
      <c r="AR53" s="221"/>
      <c r="AS53" s="207"/>
      <c r="AU53" s="216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3"/>
      <c r="G54" s="114"/>
      <c r="H54" s="114"/>
      <c r="I54" s="115"/>
      <c r="J54" s="115"/>
      <c r="K54" s="31"/>
      <c r="L54" s="32"/>
      <c r="M54" s="32"/>
      <c r="N54" s="32"/>
      <c r="O54" s="113"/>
      <c r="P54" s="114"/>
      <c r="Q54" s="114"/>
      <c r="R54" s="115"/>
      <c r="S54" s="31"/>
      <c r="T54" s="31"/>
      <c r="U54" s="31"/>
      <c r="V54" s="32"/>
      <c r="W54" s="32"/>
      <c r="X54" s="32"/>
      <c r="Y54" s="113"/>
      <c r="Z54" s="114"/>
      <c r="AA54" s="114"/>
      <c r="AB54" s="116"/>
      <c r="AC54" s="31"/>
      <c r="AD54" s="31"/>
      <c r="AE54" s="32"/>
      <c r="AF54" s="32"/>
      <c r="AG54" s="31"/>
      <c r="AH54" s="31"/>
      <c r="AI54" s="31"/>
      <c r="AJ54" s="31"/>
      <c r="AL54" s="217" t="s">
        <v>47</v>
      </c>
      <c r="AM54" s="218" t="s">
        <v>160</v>
      </c>
      <c r="AN54" s="228" t="s">
        <v>78</v>
      </c>
      <c r="AO54" s="73" t="b">
        <f>NOT(OR(W8="",T10=""))</f>
        <v>0</v>
      </c>
      <c r="AP54" s="220"/>
      <c r="AQ54" s="220"/>
      <c r="AR54" s="215"/>
      <c r="AS54" s="194"/>
      <c r="AU54" s="216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6"/>
      <c r="D55" s="136"/>
      <c r="E55" s="136"/>
      <c r="F55" s="113"/>
      <c r="G55" s="114"/>
      <c r="H55" s="114"/>
      <c r="I55" s="115"/>
      <c r="J55" s="115"/>
      <c r="K55" s="31"/>
      <c r="L55" s="136"/>
      <c r="M55" s="136"/>
      <c r="N55" s="136"/>
      <c r="O55" s="113"/>
      <c r="P55" s="114"/>
      <c r="Q55" s="114"/>
      <c r="R55" s="115"/>
      <c r="S55" s="31"/>
      <c r="T55" s="31"/>
      <c r="U55" s="31"/>
      <c r="V55" s="136"/>
      <c r="W55" s="136"/>
      <c r="X55" s="136"/>
      <c r="Y55" s="113"/>
      <c r="Z55" s="114"/>
      <c r="AA55" s="114"/>
      <c r="AB55" s="116"/>
      <c r="AC55" s="31"/>
      <c r="AD55" s="31"/>
      <c r="AE55" s="136"/>
      <c r="AF55" s="136"/>
      <c r="AG55" s="31"/>
      <c r="AH55" s="31"/>
      <c r="AI55" s="31"/>
      <c r="AJ55" s="31"/>
      <c r="AL55" s="217"/>
      <c r="AM55" s="218"/>
      <c r="AN55" s="228"/>
      <c r="AO55" s="73"/>
      <c r="AP55" s="220"/>
      <c r="AQ55" s="220"/>
      <c r="AR55" s="215"/>
      <c r="AS55" s="194"/>
      <c r="AU55" s="216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6"/>
      <c r="D56" s="136"/>
      <c r="E56" s="136"/>
      <c r="F56" s="113"/>
      <c r="G56" s="114"/>
      <c r="H56" s="114"/>
      <c r="I56" s="115"/>
      <c r="J56" s="115"/>
      <c r="K56" s="31"/>
      <c r="L56" s="136"/>
      <c r="M56" s="136"/>
      <c r="N56" s="136"/>
      <c r="O56" s="113"/>
      <c r="P56" s="114"/>
      <c r="Q56" s="114"/>
      <c r="R56" s="115"/>
      <c r="S56" s="31"/>
      <c r="T56" s="31"/>
      <c r="U56" s="31"/>
      <c r="V56" s="136"/>
      <c r="W56" s="136"/>
      <c r="X56" s="136"/>
      <c r="Y56" s="113"/>
      <c r="Z56" s="114"/>
      <c r="AA56" s="114"/>
      <c r="AB56" s="116"/>
      <c r="AC56" s="31"/>
      <c r="AD56" s="31"/>
      <c r="AE56" s="136"/>
      <c r="AF56" s="136"/>
      <c r="AG56" s="31"/>
      <c r="AH56" s="31"/>
      <c r="AI56" s="31"/>
      <c r="AJ56" s="31"/>
      <c r="AL56" s="217"/>
      <c r="AM56" s="218"/>
      <c r="AN56" s="228"/>
      <c r="AO56" s="73"/>
      <c r="AP56" s="220"/>
      <c r="AQ56" s="220"/>
      <c r="AR56" s="215"/>
      <c r="AS56" s="194"/>
      <c r="AU56" s="216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7" t="s">
        <v>22</v>
      </c>
      <c r="C57" s="136"/>
      <c r="D57" s="136"/>
      <c r="E57" s="136"/>
      <c r="F57" s="113"/>
      <c r="G57" s="114"/>
      <c r="H57" s="114"/>
      <c r="I57" s="115"/>
      <c r="J57" s="115"/>
      <c r="K57" s="31"/>
      <c r="L57" s="136"/>
      <c r="M57" s="136"/>
      <c r="N57" s="136"/>
      <c r="O57" s="113"/>
      <c r="P57" s="114"/>
      <c r="Q57" s="114"/>
      <c r="R57" s="115"/>
      <c r="S57" s="31"/>
      <c r="T57" s="31"/>
      <c r="U57" s="31"/>
      <c r="V57" s="136"/>
      <c r="W57" s="136"/>
      <c r="X57" s="136"/>
      <c r="Y57" s="113"/>
      <c r="Z57" s="114"/>
      <c r="AA57" s="114"/>
      <c r="AB57" s="116"/>
      <c r="AC57" s="31"/>
      <c r="AD57" s="31"/>
      <c r="AE57" s="136"/>
      <c r="AF57" s="136"/>
      <c r="AG57" s="31"/>
      <c r="AH57" s="31"/>
      <c r="AI57" s="31"/>
      <c r="AJ57" s="31"/>
      <c r="AL57" s="217"/>
      <c r="AM57" s="218"/>
      <c r="AN57" s="228"/>
      <c r="AO57" s="73"/>
      <c r="AP57" s="220"/>
      <c r="AQ57" s="220"/>
      <c r="AR57" s="215"/>
      <c r="AS57" s="194"/>
      <c r="AU57" s="216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6"/>
      <c r="D58" s="136"/>
      <c r="E58" s="136"/>
      <c r="F58" s="113"/>
      <c r="G58" s="114"/>
      <c r="H58" s="114"/>
      <c r="I58" s="115"/>
      <c r="J58" s="115"/>
      <c r="K58" s="31"/>
      <c r="L58" s="136"/>
      <c r="M58" s="136"/>
      <c r="N58" s="136"/>
      <c r="O58" s="113"/>
      <c r="P58" s="114"/>
      <c r="Q58" s="114"/>
      <c r="R58" s="115"/>
      <c r="S58" s="31"/>
      <c r="T58" s="31"/>
      <c r="U58" s="31"/>
      <c r="V58" s="136"/>
      <c r="W58" s="136"/>
      <c r="X58" s="136"/>
      <c r="Y58" s="113"/>
      <c r="Z58" s="114"/>
      <c r="AA58" s="114"/>
      <c r="AB58" s="116"/>
      <c r="AC58" s="31"/>
      <c r="AD58" s="31"/>
      <c r="AE58" s="136"/>
      <c r="AF58" s="136"/>
      <c r="AG58" s="31"/>
      <c r="AH58" s="31"/>
      <c r="AI58" s="31"/>
      <c r="AJ58" s="31"/>
      <c r="AL58" s="217"/>
      <c r="AM58" s="218"/>
      <c r="AN58" s="228"/>
      <c r="AO58" s="73"/>
      <c r="AP58" s="220"/>
      <c r="AQ58" s="220"/>
      <c r="AR58" s="215"/>
      <c r="AS58" s="194"/>
      <c r="AU58" s="216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L59" s="217" t="s">
        <v>48</v>
      </c>
      <c r="AM59" s="218" t="s">
        <v>157</v>
      </c>
      <c r="AN59" s="228" t="s">
        <v>78</v>
      </c>
      <c r="AO59" s="73" t="b">
        <f>NOT(OR(AC8="",T10="",N8=""))</f>
        <v>0</v>
      </c>
      <c r="AP59" s="220"/>
      <c r="AQ59" s="220"/>
      <c r="AR59" s="215"/>
      <c r="AS59" s="31"/>
      <c r="AU59" s="216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L60" s="217" t="s">
        <v>49</v>
      </c>
      <c r="AM60" s="218" t="s">
        <v>191</v>
      </c>
      <c r="AN60" s="228" t="s">
        <v>78</v>
      </c>
      <c r="AO60" s="18" t="b">
        <f>AND(AP60=TRUE,AQ60=TRUE)</f>
        <v>0</v>
      </c>
      <c r="AP60" s="220" t="b">
        <f>(AND(Z8=""))</f>
        <v>1</v>
      </c>
      <c r="AQ60" s="73" t="b">
        <f>NOT(OR(N8="",AF8="",T10=""))</f>
        <v>0</v>
      </c>
      <c r="AR60" s="215"/>
      <c r="AS60" s="31"/>
      <c r="AU60" s="216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L61" s="217" t="s">
        <v>166</v>
      </c>
      <c r="AM61" s="218" t="s">
        <v>9</v>
      </c>
      <c r="AN61" s="229" t="s">
        <v>61</v>
      </c>
      <c r="AO61" s="73" t="b">
        <f>NOT(OR(N8="",Z8="",T10=""))</f>
        <v>0</v>
      </c>
      <c r="AP61" s="220"/>
      <c r="AQ61" s="220"/>
      <c r="AR61" s="215"/>
      <c r="AS61" s="31"/>
      <c r="AU61" s="216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L62" s="230" t="s">
        <v>65</v>
      </c>
      <c r="AM62" s="218" t="s">
        <v>161</v>
      </c>
      <c r="AN62" s="228" t="s">
        <v>78</v>
      </c>
      <c r="AO62" s="73" t="b">
        <f>NOT(OR(Q8="",T10=""))</f>
        <v>0</v>
      </c>
      <c r="AP62" s="220"/>
      <c r="AQ62" s="220"/>
      <c r="AR62" s="215"/>
      <c r="AS62" s="31"/>
      <c r="AU62" s="216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4"/>
      <c r="AI63" s="364"/>
      <c r="AJ63" s="364"/>
      <c r="AL63" s="117" t="s">
        <v>55</v>
      </c>
      <c r="AM63" s="218"/>
      <c r="AN63" s="219"/>
      <c r="AO63" s="31"/>
      <c r="AP63" s="31"/>
      <c r="AQ63" s="31"/>
      <c r="AR63" s="221"/>
      <c r="AS63" s="31"/>
      <c r="AU63" s="216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L64" s="217" t="s">
        <v>56</v>
      </c>
      <c r="AM64" s="218" t="s">
        <v>162</v>
      </c>
      <c r="AN64" s="219" t="s">
        <v>84</v>
      </c>
      <c r="AO64" s="73" t="b">
        <f>NOT(OR(N8="",N10="",N14=""))</f>
        <v>0</v>
      </c>
      <c r="AP64" s="31"/>
      <c r="AQ64" s="31"/>
      <c r="AR64" s="221"/>
      <c r="AS64" s="31"/>
      <c r="AU64" s="216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09"/>
      <c r="D65" s="109"/>
      <c r="E65" s="109"/>
      <c r="F65" s="118"/>
      <c r="G65" s="119"/>
      <c r="H65" s="119"/>
      <c r="I65" s="120"/>
      <c r="J65" s="120"/>
      <c r="K65" s="31"/>
      <c r="L65" s="109"/>
      <c r="M65" s="109"/>
      <c r="N65" s="109"/>
      <c r="O65" s="118"/>
      <c r="P65" s="119"/>
      <c r="Q65" s="119"/>
      <c r="R65" s="120"/>
      <c r="S65" s="31"/>
      <c r="T65" s="31"/>
      <c r="U65" s="31"/>
      <c r="V65" s="109"/>
      <c r="W65" s="109"/>
      <c r="X65" s="109"/>
      <c r="Y65" s="118"/>
      <c r="Z65" s="119"/>
      <c r="AA65" s="119"/>
      <c r="AB65" s="31"/>
      <c r="AC65" s="31"/>
      <c r="AD65" s="31"/>
      <c r="AE65" s="32"/>
      <c r="AF65" s="32"/>
      <c r="AG65" s="31"/>
      <c r="AH65" s="31"/>
      <c r="AI65" s="31"/>
      <c r="AJ65" s="31"/>
      <c r="AL65" s="217" t="s">
        <v>28</v>
      </c>
      <c r="AM65" s="218" t="s">
        <v>146</v>
      </c>
      <c r="AN65" s="219" t="s">
        <v>105</v>
      </c>
      <c r="AO65" s="73" t="b">
        <f>NOT(OR(N8="",N10="",P14=""))</f>
        <v>0</v>
      </c>
      <c r="AP65" s="31"/>
      <c r="AQ65" s="31"/>
      <c r="AR65" s="221"/>
      <c r="AS65" s="31"/>
      <c r="AU65" s="216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7" t="s">
        <v>187</v>
      </c>
      <c r="C66" s="109"/>
      <c r="D66" s="109"/>
      <c r="E66" s="109"/>
      <c r="F66" s="118"/>
      <c r="G66" s="119"/>
      <c r="H66" s="119"/>
      <c r="I66" s="120"/>
      <c r="J66" s="120"/>
      <c r="K66" s="31"/>
      <c r="L66" s="109"/>
      <c r="M66" s="109"/>
      <c r="N66" s="109"/>
      <c r="O66" s="118"/>
      <c r="P66" s="119"/>
      <c r="Q66" s="119"/>
      <c r="R66" s="120"/>
      <c r="S66" s="31"/>
      <c r="T66" s="31"/>
      <c r="U66" s="31"/>
      <c r="V66" s="109"/>
      <c r="W66" s="109"/>
      <c r="X66" s="109"/>
      <c r="Y66" s="118"/>
      <c r="Z66" s="119"/>
      <c r="AA66" s="119"/>
      <c r="AB66" s="31"/>
      <c r="AC66" s="31"/>
      <c r="AD66" s="31"/>
      <c r="AE66" s="32"/>
      <c r="AF66" s="32"/>
      <c r="AG66" s="31"/>
      <c r="AH66" s="31"/>
      <c r="AI66" s="31"/>
      <c r="AJ66" s="31"/>
      <c r="AL66" s="217" t="s">
        <v>57</v>
      </c>
      <c r="AM66" s="218" t="s">
        <v>146</v>
      </c>
      <c r="AN66" s="219" t="s">
        <v>106</v>
      </c>
      <c r="AO66" s="73" t="b">
        <f>NOT(OR(N8="",AC10="",N14=""))</f>
        <v>0</v>
      </c>
      <c r="AP66" s="31"/>
      <c r="AQ66" s="31"/>
      <c r="AR66" s="221"/>
      <c r="AS66" s="31"/>
      <c r="AU66" s="216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7" t="s">
        <v>188</v>
      </c>
      <c r="C67" s="109"/>
      <c r="D67" s="109"/>
      <c r="E67" s="109"/>
      <c r="F67" s="118"/>
      <c r="G67" s="119"/>
      <c r="H67" s="119"/>
      <c r="I67" s="120"/>
      <c r="J67" s="120"/>
      <c r="K67" s="31"/>
      <c r="L67" s="109"/>
      <c r="M67" s="109"/>
      <c r="N67" s="109"/>
      <c r="O67" s="118"/>
      <c r="P67" s="119"/>
      <c r="Q67" s="119"/>
      <c r="R67" s="120"/>
      <c r="S67" s="31"/>
      <c r="T67" s="31"/>
      <c r="U67" s="31"/>
      <c r="V67" s="109"/>
      <c r="W67" s="109"/>
      <c r="X67" s="109"/>
      <c r="Y67" s="118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L67" s="217" t="s">
        <v>28</v>
      </c>
      <c r="AM67" s="218" t="s">
        <v>147</v>
      </c>
      <c r="AN67" s="219" t="s">
        <v>107</v>
      </c>
      <c r="AO67" s="73" t="b">
        <f>NOT(OR(N8="",AC10="",P14=""))</f>
        <v>0</v>
      </c>
      <c r="AP67" s="31"/>
      <c r="AQ67" s="31"/>
      <c r="AR67" s="221"/>
      <c r="AS67" s="31"/>
      <c r="AU67" s="216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190</v>
      </c>
      <c r="C68" s="121"/>
      <c r="D68" s="122"/>
      <c r="E68" s="122"/>
      <c r="F68" s="123"/>
      <c r="G68" s="124"/>
      <c r="H68" s="124"/>
      <c r="I68" s="124"/>
      <c r="J68" s="124"/>
      <c r="K68" s="121"/>
      <c r="L68" s="125"/>
      <c r="M68" s="111"/>
      <c r="N68" s="31"/>
      <c r="O68" s="123"/>
      <c r="P68" s="124"/>
      <c r="Q68" s="124"/>
      <c r="R68" s="124"/>
      <c r="S68" s="126"/>
      <c r="T68" s="126"/>
      <c r="U68" s="126"/>
      <c r="V68" s="31"/>
      <c r="W68" s="111"/>
      <c r="X68" s="31"/>
      <c r="Y68" s="123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L68" s="217" t="s">
        <v>58</v>
      </c>
      <c r="AM68" s="218" t="s">
        <v>154</v>
      </c>
      <c r="AN68" s="219" t="s">
        <v>108</v>
      </c>
      <c r="AO68" s="73" t="b">
        <f>NOT(OR(N8="",AF10="",N14=""))</f>
        <v>0</v>
      </c>
      <c r="AP68" s="220"/>
      <c r="AQ68" s="220"/>
      <c r="AR68" s="221"/>
      <c r="AS68" s="31"/>
      <c r="AU68" s="216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7" t="s">
        <v>189</v>
      </c>
      <c r="C69" s="32"/>
      <c r="D69" s="32"/>
      <c r="E69" s="32"/>
      <c r="F69" s="113"/>
      <c r="G69" s="114"/>
      <c r="H69" s="114"/>
      <c r="I69" s="115"/>
      <c r="J69" s="115"/>
      <c r="K69" s="31"/>
      <c r="L69" s="32"/>
      <c r="M69" s="32"/>
      <c r="N69" s="32"/>
      <c r="O69" s="113"/>
      <c r="P69" s="251" t="s">
        <v>196</v>
      </c>
      <c r="Q69" s="114"/>
      <c r="R69" s="115"/>
      <c r="S69" s="31"/>
      <c r="T69" s="31"/>
      <c r="U69" s="31"/>
      <c r="V69" s="32"/>
      <c r="W69" s="32"/>
      <c r="X69" s="32"/>
      <c r="Y69" s="113"/>
      <c r="Z69" s="323" t="s">
        <v>32</v>
      </c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L69" s="217" t="s">
        <v>28</v>
      </c>
      <c r="AM69" s="218" t="s">
        <v>140</v>
      </c>
      <c r="AN69" s="219" t="s">
        <v>97</v>
      </c>
      <c r="AO69" s="73" t="b">
        <f>NOT(OR(N8="",AF10="",P14=""))</f>
        <v>0</v>
      </c>
      <c r="AP69" s="220"/>
      <c r="AQ69" s="220"/>
      <c r="AR69" s="221"/>
      <c r="AS69" s="31"/>
      <c r="AU69" s="216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3"/>
      <c r="G70" s="114"/>
      <c r="H70" s="114"/>
      <c r="I70" s="115"/>
      <c r="J70" s="115"/>
      <c r="K70" s="31"/>
      <c r="L70" s="32"/>
      <c r="M70" s="32"/>
      <c r="N70" s="32"/>
      <c r="O70" s="113"/>
      <c r="P70" s="114"/>
      <c r="Q70" s="114"/>
      <c r="R70" s="115"/>
      <c r="S70" s="31"/>
      <c r="T70" s="31"/>
      <c r="U70" s="31"/>
      <c r="V70" s="32"/>
      <c r="W70" s="32"/>
      <c r="X70" s="32"/>
      <c r="Y70" s="113"/>
      <c r="Z70" s="114"/>
      <c r="AA70" s="114"/>
      <c r="AB70" s="127"/>
      <c r="AC70" s="31"/>
      <c r="AD70" s="31"/>
      <c r="AE70" s="32"/>
      <c r="AF70" s="32"/>
      <c r="AG70" s="31"/>
      <c r="AH70" s="31"/>
      <c r="AI70" s="31"/>
      <c r="AJ70" s="31"/>
      <c r="AL70" s="217" t="s">
        <v>59</v>
      </c>
      <c r="AM70" s="218" t="s">
        <v>140</v>
      </c>
      <c r="AN70" s="219" t="s">
        <v>109</v>
      </c>
      <c r="AO70" s="73" t="b">
        <f>NOT(OR(N8="",Q10="",N14=""))</f>
        <v>0</v>
      </c>
      <c r="AP70" s="220"/>
      <c r="AQ70" s="220"/>
      <c r="AR70" s="221"/>
      <c r="AS70" s="31"/>
      <c r="AU70" s="216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7" t="s">
        <v>28</v>
      </c>
      <c r="AM71" s="218" t="s">
        <v>153</v>
      </c>
      <c r="AN71" s="219" t="s">
        <v>110</v>
      </c>
      <c r="AO71" s="73" t="b">
        <f>NOT(OR(N8="",Q10="",P14=""))</f>
        <v>0</v>
      </c>
      <c r="AP71" s="220"/>
      <c r="AQ71" s="220"/>
      <c r="AR71" s="221"/>
      <c r="AS71" s="31"/>
      <c r="AU71" s="216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7" t="s">
        <v>60</v>
      </c>
      <c r="AM72" s="218" t="s">
        <v>163</v>
      </c>
      <c r="AN72" s="219" t="s">
        <v>115</v>
      </c>
      <c r="AO72" s="73" t="b">
        <f>NOT(OR(N8="",T10="",N14=""))</f>
        <v>0</v>
      </c>
      <c r="AP72" s="220"/>
      <c r="AQ72" s="220"/>
      <c r="AR72" s="221"/>
      <c r="AS72" s="31"/>
      <c r="AU72" s="216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7" t="s">
        <v>28</v>
      </c>
      <c r="AM73" s="218" t="s">
        <v>164</v>
      </c>
      <c r="AN73" s="219" t="s">
        <v>111</v>
      </c>
      <c r="AO73" s="73" t="b">
        <f>NOT(OR(N8="",T10="",P14=""))</f>
        <v>0</v>
      </c>
      <c r="AP73" s="220"/>
      <c r="AQ73" s="220"/>
      <c r="AR73" s="221"/>
      <c r="AS73" s="31"/>
      <c r="AU73" s="216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7" t="s">
        <v>29</v>
      </c>
      <c r="AM74" s="218" t="s">
        <v>161</v>
      </c>
      <c r="AN74" s="219" t="s">
        <v>112</v>
      </c>
      <c r="AO74" s="73" t="b">
        <f>NOT(OR(N8="",T10="",R14=""))</f>
        <v>0</v>
      </c>
      <c r="AP74" s="220"/>
      <c r="AQ74" s="220"/>
      <c r="AR74" s="221"/>
      <c r="AS74" s="31"/>
      <c r="AU74" s="216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7" t="s">
        <v>30</v>
      </c>
      <c r="AM75" s="218" t="s">
        <v>165</v>
      </c>
      <c r="AN75" s="219" t="s">
        <v>113</v>
      </c>
      <c r="AO75" s="73" t="b">
        <f>NOT(OR(N8="",T10="",T14=""))</f>
        <v>0</v>
      </c>
      <c r="AP75" s="220"/>
      <c r="AQ75" s="220"/>
      <c r="AR75" s="221"/>
      <c r="AS75" s="31"/>
      <c r="AU75" s="216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18"/>
      <c r="AC76" s="18"/>
      <c r="AD76" s="18"/>
      <c r="AE76" s="13"/>
      <c r="AF76" s="13"/>
      <c r="AP76" s="220"/>
      <c r="AQ76" s="220"/>
      <c r="AR76" s="221"/>
      <c r="AS76" s="31"/>
      <c r="AU76" s="216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0"/>
      <c r="AQ77" s="220"/>
      <c r="AR77" s="221"/>
      <c r="AS77" s="31"/>
      <c r="AU77" s="216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0"/>
      <c r="AQ78" s="220"/>
      <c r="AR78" s="221"/>
      <c r="AS78" s="31"/>
      <c r="AU78" s="216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0"/>
      <c r="AQ79" s="220"/>
      <c r="AR79" s="221"/>
      <c r="AS79" s="31"/>
      <c r="AU79" s="216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7"/>
      <c r="AM80" s="207"/>
      <c r="AN80" s="207"/>
      <c r="AO80" s="73"/>
      <c r="AP80" s="111">
        <f>SUM(AP20:AP79)</f>
        <v>0</v>
      </c>
      <c r="AQ80" s="111">
        <f>SUM(AQ20:AQ79)</f>
        <v>22</v>
      </c>
      <c r="AR80" s="31"/>
      <c r="AS80" s="31"/>
      <c r="AT80" s="111"/>
      <c r="AU80" s="111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3" t="s">
        <v>18</v>
      </c>
      <c r="AN81" s="209" t="s">
        <v>66</v>
      </c>
      <c r="AO81" s="194" t="s">
        <v>20</v>
      </c>
      <c r="AP81" s="111" t="s">
        <v>67</v>
      </c>
      <c r="AQ81" s="194" t="s">
        <v>19</v>
      </c>
      <c r="AR81" s="111" t="s">
        <v>68</v>
      </c>
      <c r="AS81" s="195" t="s">
        <v>69</v>
      </c>
      <c r="AT81" s="111" t="s">
        <v>70</v>
      </c>
      <c r="AU81" s="309" t="s">
        <v>116</v>
      </c>
      <c r="AV81" s="309"/>
      <c r="AW81" s="210" t="s">
        <v>117</v>
      </c>
      <c r="AX81" s="210" t="s">
        <v>118</v>
      </c>
      <c r="AY81" s="210" t="s">
        <v>121</v>
      </c>
      <c r="AZ81" s="210" t="s">
        <v>119</v>
      </c>
      <c r="BA81" s="107" t="s">
        <v>120</v>
      </c>
      <c r="BB81" s="111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7" t="s">
        <v>33</v>
      </c>
      <c r="AM82" s="113">
        <f>B42</f>
        <v>4</v>
      </c>
      <c r="AN82" s="209">
        <f>IF(AM82="","",RANK(AM82,AM82:AM87,0))</f>
        <v>2</v>
      </c>
      <c r="AO82" s="114">
        <f>I42</f>
        <v>1.4257425742574257</v>
      </c>
      <c r="AP82" s="111">
        <f>IF(AO82="","",RANK(AO82,AO82:AO87,0))</f>
        <v>2</v>
      </c>
      <c r="AQ82" s="113">
        <f>G42</f>
        <v>12</v>
      </c>
      <c r="AR82" s="111">
        <f>IF(AQ82="","",RANK(AQ82,AQ82:AQ87,0))</f>
        <v>1</v>
      </c>
      <c r="AS82" s="209">
        <f t="shared" ref="AS82:AS87" si="43">IF(AN82="",1000,SUM(AN82*36+AP82*6+AR82))</f>
        <v>85</v>
      </c>
      <c r="AT82" s="111">
        <f>IF(AM82="","",RANK(AS82,AS82:AS87,1))</f>
        <v>2</v>
      </c>
      <c r="AU82" s="216"/>
      <c r="AV82" s="216" t="b">
        <f>NOT(OR(B20="",B22="",B24="",B26="",B28="",B30=""))</f>
        <v>0</v>
      </c>
      <c r="AW82" s="117" t="str">
        <f>IF(AV104=TRUE,AT104,"")</f>
        <v/>
      </c>
      <c r="AX82" s="111" t="str">
        <f>IF(AV100=TRUE,AT100,"")</f>
        <v/>
      </c>
      <c r="AY82" s="98">
        <f>IF(AV95=TRUE,AT95,"")</f>
        <v>2</v>
      </c>
      <c r="AZ82" s="98" t="str">
        <f>IF(AV89=TRUE,AT89,"")</f>
        <v/>
      </c>
      <c r="BA82" s="98" t="str">
        <f>IF(AV84=TRUE,AT82,"")</f>
        <v/>
      </c>
      <c r="BB82" s="111">
        <f>IF(AU83=TRUE,"",SUM(AW82:BA82))</f>
        <v>2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7" t="s">
        <v>34</v>
      </c>
      <c r="AM83" s="113">
        <f>N42</f>
        <v>6</v>
      </c>
      <c r="AN83" s="209">
        <f>IF(AM83="","",RANK(AM83,AM82:AM87,0))</f>
        <v>1</v>
      </c>
      <c r="AO83" s="114">
        <f>U42</f>
        <v>1.6666666666666667</v>
      </c>
      <c r="AP83" s="111">
        <f>IF(AO83="","",RANK(AO83,AO82:AO87,0))</f>
        <v>1</v>
      </c>
      <c r="AQ83" s="113">
        <f>S42</f>
        <v>9</v>
      </c>
      <c r="AR83" s="111">
        <f>IF(AQ83="","",RANK(AQ83,AQ82:AQ87,0))</f>
        <v>2</v>
      </c>
      <c r="AS83" s="209">
        <f>IF(AN83="",1000,SUM((AN83*36)+(AP83*6)+AR83))</f>
        <v>44</v>
      </c>
      <c r="AT83" s="111">
        <f>RANK(AS83,AS82:AS87,1)</f>
        <v>1</v>
      </c>
      <c r="AU83" s="216" t="b">
        <f>OR(AM83="",AO83="",AQ83="")</f>
        <v>0</v>
      </c>
      <c r="AV83" s="31" t="b">
        <f>AND(Z8="")</f>
        <v>1</v>
      </c>
      <c r="AW83" s="117" t="str">
        <f>IF(AV104=TRUE,AT105,"")</f>
        <v/>
      </c>
      <c r="AX83" s="111" t="str">
        <f>IF(AV100=TRUE,AT101,"")</f>
        <v/>
      </c>
      <c r="AY83" s="98">
        <f>IF(AV95=TRUE,AT96,"")</f>
        <v>1</v>
      </c>
      <c r="AZ83" s="98" t="str">
        <f>IF(AV89=TRUE,AT90,"")</f>
        <v/>
      </c>
      <c r="BA83" s="98" t="str">
        <f>IF(AV84=TRUE,AT83,"")</f>
        <v/>
      </c>
      <c r="BB83" s="111">
        <f>IF(AU83=TRUE,"",SUM(AW83:BA83))</f>
        <v>1</v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7" t="s">
        <v>35</v>
      </c>
      <c r="AM84" s="113">
        <f>Z42</f>
        <v>2</v>
      </c>
      <c r="AN84" s="209">
        <f>IF(AM84="","",RANK(AM84,AM82:AM87,0))</f>
        <v>3</v>
      </c>
      <c r="AO84" s="114">
        <f>AG42</f>
        <v>1.1228070175438596</v>
      </c>
      <c r="AP84" s="111">
        <f>IF(AO84="","",RANK(AO84,AO82:AO87,0))</f>
        <v>3</v>
      </c>
      <c r="AQ84" s="113">
        <f>AE42</f>
        <v>5</v>
      </c>
      <c r="AR84" s="111">
        <f>IF(AQ84="","",RANK(AQ84,AQ82:AQ87,0))</f>
        <v>4</v>
      </c>
      <c r="AS84" s="209">
        <f t="shared" si="43"/>
        <v>130</v>
      </c>
      <c r="AT84" s="111">
        <f>RANK(AS84,AS82:AS87,1)</f>
        <v>3</v>
      </c>
      <c r="AU84" s="216" t="b">
        <f t="shared" ref="AU84:AU87" si="44">OR(AM84="",AO84="",AQ84="")</f>
        <v>0</v>
      </c>
      <c r="AV84" s="31" t="b">
        <f>AND(AV82=TRUE,AV83=TRUE)</f>
        <v>0</v>
      </c>
      <c r="AW84" s="117"/>
      <c r="AX84" s="111" t="str">
        <f>IF(AV100=TRUE,AT102,"")</f>
        <v/>
      </c>
      <c r="AY84" s="98">
        <f>IF(AV95=TRUE,AT97,"")</f>
        <v>3</v>
      </c>
      <c r="AZ84" s="98" t="str">
        <f>IF(AV89=TRUE,AT91,"")</f>
        <v/>
      </c>
      <c r="BA84" s="98" t="str">
        <f>IF(AV84=TRUE,AT84,"")</f>
        <v/>
      </c>
      <c r="BB84" s="111">
        <f>IF(AU84=TRUE,"",SUM(AW84:BA84))</f>
        <v>3</v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7" t="s">
        <v>36</v>
      </c>
      <c r="AM85" s="113">
        <f>B53</f>
        <v>0</v>
      </c>
      <c r="AN85" s="209">
        <f>IF(AM85="","",RANK(AM85,AM82:AM87,0))</f>
        <v>4</v>
      </c>
      <c r="AO85" s="114">
        <f>I53</f>
        <v>1.116504854368932</v>
      </c>
      <c r="AP85" s="111">
        <f>IF(AO85="","",RANK(AO85,AO82:AO87,0))</f>
        <v>4</v>
      </c>
      <c r="AQ85" s="113">
        <f>G53</f>
        <v>7</v>
      </c>
      <c r="AR85" s="111">
        <f>IF(AQ85="","",RANK(AQ85,AQ82:AQ87,0))</f>
        <v>3</v>
      </c>
      <c r="AS85" s="209">
        <f t="shared" si="43"/>
        <v>171</v>
      </c>
      <c r="AT85" s="111">
        <f>RANK(AS85,AS82:AS87,1)</f>
        <v>4</v>
      </c>
      <c r="AU85" s="216" t="b">
        <f t="shared" si="44"/>
        <v>0</v>
      </c>
      <c r="AV85" s="31"/>
      <c r="AW85" s="117"/>
      <c r="AX85" s="111"/>
      <c r="AY85" s="98">
        <f>IF(AV95=TRUE,AT98,"")</f>
        <v>4</v>
      </c>
      <c r="AZ85" s="98" t="str">
        <f>IF(AV89=TRUE,AT92,"")</f>
        <v/>
      </c>
      <c r="BA85" s="98" t="str">
        <f>IF(AV84=TRUE,AT85,"")</f>
        <v/>
      </c>
      <c r="BB85" s="111">
        <f>IF(AU85=TRUE,"",SUM(AW85:BA85))</f>
        <v>4</v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7" t="s">
        <v>37</v>
      </c>
      <c r="AM86" s="113" t="str">
        <f>N53</f>
        <v/>
      </c>
      <c r="AN86" s="209" t="str">
        <f>IF(AM86="","",RANK(AM86,AM82:AM87,0))</f>
        <v/>
      </c>
      <c r="AO86" s="114" t="str">
        <f>U53</f>
        <v/>
      </c>
      <c r="AP86" s="111" t="str">
        <f>IF(AO86="","",RANK(AO86,AO82:AO87,0))</f>
        <v/>
      </c>
      <c r="AQ86" s="113" t="str">
        <f>S53</f>
        <v/>
      </c>
      <c r="AR86" s="111" t="str">
        <f>IF(AQ86="","",RANK(AQ86,AQ82:AQ87,0))</f>
        <v/>
      </c>
      <c r="AS86" s="209">
        <f t="shared" si="43"/>
        <v>1000</v>
      </c>
      <c r="AT86" s="111">
        <f>RANK(AS86,AS82:AS87,1)</f>
        <v>5</v>
      </c>
      <c r="AU86" s="216" t="b">
        <f t="shared" si="44"/>
        <v>1</v>
      </c>
      <c r="AV86" s="31"/>
      <c r="AW86" s="117"/>
      <c r="AX86" s="111"/>
      <c r="AY86" s="98"/>
      <c r="AZ86" s="98" t="str">
        <f>IF(AV89=TRUE,AT93,"")</f>
        <v/>
      </c>
      <c r="BA86" s="98" t="str">
        <f>IF(AV84=TRUE,AT86,"")</f>
        <v/>
      </c>
      <c r="BB86" s="111" t="str">
        <f>IF(AU86=TRUE,"",SUM(AW86:BA86))</f>
        <v/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7" t="s">
        <v>38</v>
      </c>
      <c r="AM87" s="113" t="str">
        <f>Z53</f>
        <v/>
      </c>
      <c r="AN87" s="209" t="str">
        <f>IF(AM87="","",RANK(AM87,AM82:AM87,0))</f>
        <v/>
      </c>
      <c r="AO87" s="114" t="str">
        <f>AG53</f>
        <v/>
      </c>
      <c r="AP87" s="111" t="str">
        <f>IF(AO87="","",RANK(AO87,AO82:AO87,0))</f>
        <v/>
      </c>
      <c r="AQ87" s="113" t="str">
        <f>AE53</f>
        <v/>
      </c>
      <c r="AR87" s="111" t="str">
        <f>IF(AQ87="","",RANK(AQ87,AQ82:AQ87,0))</f>
        <v/>
      </c>
      <c r="AS87" s="209">
        <f t="shared" si="43"/>
        <v>1000</v>
      </c>
      <c r="AT87" s="111">
        <f>RANK(AS87,AS82:AS87,1)</f>
        <v>5</v>
      </c>
      <c r="AU87" s="216" t="b">
        <f t="shared" si="44"/>
        <v>1</v>
      </c>
      <c r="AV87" s="31"/>
      <c r="AW87" s="31"/>
      <c r="AX87" s="111"/>
      <c r="AY87" s="31"/>
      <c r="AZ87" s="31"/>
      <c r="BA87" s="98" t="str">
        <f>IF(AV84=TRUE,AT87,"")</f>
        <v/>
      </c>
      <c r="BB87" s="111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3" t="s">
        <v>18</v>
      </c>
      <c r="AN88" s="209" t="s">
        <v>66</v>
      </c>
      <c r="AO88" s="194" t="s">
        <v>20</v>
      </c>
      <c r="AP88" s="111" t="s">
        <v>67</v>
      </c>
      <c r="AQ88" s="194" t="s">
        <v>19</v>
      </c>
      <c r="AR88" s="111" t="s">
        <v>68</v>
      </c>
      <c r="AS88" s="195" t="s">
        <v>69</v>
      </c>
      <c r="AT88" s="111" t="s">
        <v>70</v>
      </c>
      <c r="AU88" s="216"/>
      <c r="AV88" s="31"/>
      <c r="AW88" s="31"/>
      <c r="AX88" s="111"/>
      <c r="AY88" s="111"/>
      <c r="AZ88" s="111"/>
      <c r="BA88" s="111"/>
      <c r="BB88" s="111"/>
      <c r="BC88" s="231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7" t="s">
        <v>33</v>
      </c>
      <c r="AM89" s="113">
        <f>B42</f>
        <v>4</v>
      </c>
      <c r="AN89" s="209">
        <f>IF(AM89="","",RANK(AM89,AM89:AM93,0))</f>
        <v>2</v>
      </c>
      <c r="AO89" s="114">
        <f>I42</f>
        <v>1.4257425742574257</v>
      </c>
      <c r="AP89" s="111">
        <f>IF(AO89="","",RANK(AO89,AO89:AO93,0))</f>
        <v>2</v>
      </c>
      <c r="AQ89" s="113">
        <f>G42</f>
        <v>12</v>
      </c>
      <c r="AR89" s="111">
        <f>IF(AQ89="","",RANK(AQ89,AQ89:AQ93,0))</f>
        <v>1</v>
      </c>
      <c r="AS89" s="209">
        <f t="shared" ref="AS89:AS92" si="45">IF(AN89="",1000,SUM(AN89*36+AP89*6+AR89))</f>
        <v>85</v>
      </c>
      <c r="AT89" s="111">
        <f>IF(AM89="","",RANK(AS89,AS89:AS93,1))</f>
        <v>2</v>
      </c>
      <c r="AU89" s="216" t="b">
        <f>AND(B30="")</f>
        <v>1</v>
      </c>
      <c r="AV89" s="31" t="b">
        <f>AND(AU89=TRUE,AU90=TRUE,AV83=TRUE)</f>
        <v>0</v>
      </c>
      <c r="AW89" s="31"/>
      <c r="AX89" s="113"/>
      <c r="AY89" s="113"/>
      <c r="AZ89" s="113"/>
      <c r="BA89" s="113"/>
      <c r="BB89" s="113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7" t="s">
        <v>34</v>
      </c>
      <c r="AM90" s="113">
        <f>N42</f>
        <v>6</v>
      </c>
      <c r="AN90" s="209">
        <f>IF(AM90="","",RANK(AM90,AM89:AM93,0))</f>
        <v>1</v>
      </c>
      <c r="AO90" s="114">
        <f>U42</f>
        <v>1.6666666666666667</v>
      </c>
      <c r="AP90" s="111">
        <f>IF(AO90="","",RANK(AO90,AO89:AO93,0))</f>
        <v>1</v>
      </c>
      <c r="AQ90" s="113">
        <f>S42</f>
        <v>9</v>
      </c>
      <c r="AR90" s="111">
        <f>IF(AQ90="","",RANK(AQ90,AQ89:AQ93,0))</f>
        <v>2</v>
      </c>
      <c r="AS90" s="209">
        <f t="shared" si="45"/>
        <v>44</v>
      </c>
      <c r="AT90" s="111">
        <f>RANK(AS90,AS89:AS93,1)</f>
        <v>1</v>
      </c>
      <c r="AU90" s="216" t="b">
        <f>NOT(OR(B20="",B22="",B24="",B26="",B28=""))</f>
        <v>0</v>
      </c>
      <c r="AV90" s="31" t="b">
        <f>AND(AU90=TRUE,AV83=TRUE)</f>
        <v>0</v>
      </c>
      <c r="AW90" s="31"/>
      <c r="AX90" s="113"/>
      <c r="AY90" s="113"/>
      <c r="AZ90" s="113"/>
      <c r="BA90" s="113"/>
      <c r="BB90" s="113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7" t="s">
        <v>35</v>
      </c>
      <c r="AM91" s="113">
        <f>Z42</f>
        <v>2</v>
      </c>
      <c r="AN91" s="209">
        <f>IF(AM91="","",RANK(AM91,AM89:AM93,0))</f>
        <v>3</v>
      </c>
      <c r="AO91" s="114">
        <f>AG42</f>
        <v>1.1228070175438596</v>
      </c>
      <c r="AP91" s="111">
        <f>IF(AO91="","",RANK(AO91,AO89:AO93,0))</f>
        <v>3</v>
      </c>
      <c r="AQ91" s="113">
        <f>AE42</f>
        <v>5</v>
      </c>
      <c r="AR91" s="111">
        <f>IF(AQ91="","",RANK(AQ91,AQ89:AQ93,0))</f>
        <v>4</v>
      </c>
      <c r="AS91" s="209">
        <f t="shared" si="45"/>
        <v>130</v>
      </c>
      <c r="AT91" s="111">
        <f>RANK(AS91,AS89:AS93,1)</f>
        <v>3</v>
      </c>
      <c r="AU91" s="216"/>
      <c r="AV91" s="31"/>
      <c r="AW91" s="31"/>
      <c r="AX91" s="113"/>
      <c r="AY91" s="113"/>
      <c r="AZ91" s="113"/>
      <c r="BA91" s="113"/>
      <c r="BB91" s="113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7" t="s">
        <v>36</v>
      </c>
      <c r="AM92" s="113">
        <f>B53</f>
        <v>0</v>
      </c>
      <c r="AN92" s="209">
        <f>IF(AM92="","",RANK(AM92,AM89:AM93,0))</f>
        <v>4</v>
      </c>
      <c r="AO92" s="114">
        <f>I53</f>
        <v>1.116504854368932</v>
      </c>
      <c r="AP92" s="111">
        <f>IF(AO92="","",RANK(AO92,AO89:AO93,0))</f>
        <v>4</v>
      </c>
      <c r="AQ92" s="113">
        <f>G53</f>
        <v>7</v>
      </c>
      <c r="AR92" s="111">
        <f>IF(AQ92="","",RANK(AQ92,AQ89:AQ93,0))</f>
        <v>3</v>
      </c>
      <c r="AS92" s="209">
        <f t="shared" si="45"/>
        <v>171</v>
      </c>
      <c r="AT92" s="111">
        <f>RANK(AS92,AS89:AS93,1)</f>
        <v>4</v>
      </c>
      <c r="AU92" s="216"/>
      <c r="AV92" s="31"/>
      <c r="AW92" s="31"/>
      <c r="AX92" s="113"/>
      <c r="AY92" s="113"/>
      <c r="AZ92" s="113"/>
      <c r="BA92" s="113"/>
      <c r="BB92" s="113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7" t="s">
        <v>37</v>
      </c>
      <c r="AM93" s="113" t="str">
        <f>N53</f>
        <v/>
      </c>
      <c r="AN93" s="209" t="str">
        <f>IF(AM93="","",RANK(AM93,AM89:AM93,0))</f>
        <v/>
      </c>
      <c r="AO93" s="114" t="str">
        <f>U53</f>
        <v/>
      </c>
      <c r="AP93" s="111" t="str">
        <f>IF(AO93="","",RANK(AO93,AO89:AO93,0))</f>
        <v/>
      </c>
      <c r="AQ93" s="113" t="str">
        <f>S53</f>
        <v/>
      </c>
      <c r="AR93" s="111" t="str">
        <f>IF(AQ93="","",RANK(AQ93,AQ89:AQ93,0))</f>
        <v/>
      </c>
      <c r="AS93" s="209">
        <f>IF(AN93="",1000,SUM(AN93*36+AP93*6+AR93))</f>
        <v>1000</v>
      </c>
      <c r="AT93" s="111">
        <f>RANK(AS93,AS89:AS93,1)</f>
        <v>5</v>
      </c>
      <c r="AU93" s="216"/>
      <c r="AV93" s="31"/>
      <c r="AW93" s="31"/>
      <c r="AX93" s="113"/>
      <c r="AY93" s="113"/>
      <c r="AZ93" s="113"/>
      <c r="BA93" s="113"/>
      <c r="BB93" s="232" t="s">
        <v>126</v>
      </c>
      <c r="BC93" s="233">
        <f>IF(BC88=TRUE,BB108,BB82)</f>
        <v>2</v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3" t="s">
        <v>18</v>
      </c>
      <c r="AN94" s="209" t="s">
        <v>66</v>
      </c>
      <c r="AO94" s="194" t="s">
        <v>20</v>
      </c>
      <c r="AP94" s="111" t="s">
        <v>67</v>
      </c>
      <c r="AQ94" s="194" t="s">
        <v>19</v>
      </c>
      <c r="AR94" s="111" t="s">
        <v>68</v>
      </c>
      <c r="AS94" s="195" t="s">
        <v>69</v>
      </c>
      <c r="AT94" s="111" t="s">
        <v>70</v>
      </c>
      <c r="AU94" s="216"/>
      <c r="AV94" s="31"/>
      <c r="AW94" s="31"/>
      <c r="AX94" s="113"/>
      <c r="AY94" s="194"/>
      <c r="AZ94" s="194"/>
      <c r="BA94" s="194"/>
      <c r="BB94" s="234" t="s">
        <v>123</v>
      </c>
      <c r="BC94" s="233">
        <f>IF(BC88=TRUE,BB109,BB83)</f>
        <v>1</v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7" t="s">
        <v>33</v>
      </c>
      <c r="AM95" s="113">
        <f>B42</f>
        <v>4</v>
      </c>
      <c r="AN95" s="209">
        <f>IF(AM95="","",RANK(AM95,AM95:AM98,0))</f>
        <v>2</v>
      </c>
      <c r="AO95" s="114">
        <f>I42</f>
        <v>1.4257425742574257</v>
      </c>
      <c r="AP95" s="111">
        <f>IF(AO95="","",RANK(AO95,AO95:AO98,0))</f>
        <v>2</v>
      </c>
      <c r="AQ95" s="113">
        <f>G42</f>
        <v>12</v>
      </c>
      <c r="AR95" s="111">
        <f>IF(AQ95="","",RANK(AQ95,AQ95:AQ98,0))</f>
        <v>1</v>
      </c>
      <c r="AS95" s="209">
        <f t="shared" ref="AS95:AS97" si="46">IF(AN95="",1000,SUM(AN95*36+AP95*6+AR95))</f>
        <v>85</v>
      </c>
      <c r="AT95" s="111">
        <f>IF(AM95="","",RANK(AS95,AS95:AS98,1))</f>
        <v>2</v>
      </c>
      <c r="AU95" s="216" t="b">
        <f>AND(B28="",B30="")</f>
        <v>1</v>
      </c>
      <c r="AV95" s="31" t="b">
        <f>AND(AU95=TRUE,AU96=TRUE,AV83=TRUE)</f>
        <v>1</v>
      </c>
      <c r="AW95" s="31"/>
      <c r="AX95" s="194"/>
      <c r="AY95" s="194"/>
      <c r="AZ95" s="194"/>
      <c r="BA95" s="194"/>
      <c r="BB95" s="234" t="s">
        <v>127</v>
      </c>
      <c r="BC95" s="233">
        <f>IF(BC88=TRUE,BB110,BB84)</f>
        <v>3</v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7" t="s">
        <v>34</v>
      </c>
      <c r="AM96" s="113">
        <f>N42</f>
        <v>6</v>
      </c>
      <c r="AN96" s="209">
        <f>IF(AM96="","",RANK(AM96,AM95:AM98,0))</f>
        <v>1</v>
      </c>
      <c r="AO96" s="114">
        <f>U42</f>
        <v>1.6666666666666667</v>
      </c>
      <c r="AP96" s="111">
        <f>IF(AO96="","",RANK(AO96,AO95:AO98,0))</f>
        <v>1</v>
      </c>
      <c r="AQ96" s="113">
        <f>S42</f>
        <v>9</v>
      </c>
      <c r="AR96" s="111">
        <f>IF(AQ96="","",RANK(AQ96,AQ95:AQ98,0))</f>
        <v>2</v>
      </c>
      <c r="AS96" s="209">
        <f t="shared" si="46"/>
        <v>44</v>
      </c>
      <c r="AT96" s="111">
        <f>RANK(AS96,AS95:AS98,1)</f>
        <v>1</v>
      </c>
      <c r="AU96" s="216" t="b">
        <f>NOT(OR(B20="",B22="",B24="",B26=""))</f>
        <v>1</v>
      </c>
      <c r="AV96" s="31" t="b">
        <f>AND(AV95=TRUE,AV83=TRUE)</f>
        <v>1</v>
      </c>
      <c r="AW96" s="31"/>
      <c r="AX96" s="194"/>
      <c r="AY96" s="194"/>
      <c r="AZ96" s="194"/>
      <c r="BA96" s="194"/>
      <c r="BB96" s="234" t="s">
        <v>128</v>
      </c>
      <c r="BC96" s="233">
        <f>IF(BC88=TRUE,BB111,BB85)</f>
        <v>4</v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7" t="s">
        <v>35</v>
      </c>
      <c r="AM97" s="113">
        <f>Z42</f>
        <v>2</v>
      </c>
      <c r="AN97" s="209">
        <f>IF(AM97="","",RANK(AM97,AM95:AM98,0))</f>
        <v>3</v>
      </c>
      <c r="AO97" s="114">
        <f>AG42</f>
        <v>1.1228070175438596</v>
      </c>
      <c r="AP97" s="111">
        <f>IF(AO97="","",RANK(AO97,AO95:AO98,0))</f>
        <v>3</v>
      </c>
      <c r="AQ97" s="113">
        <f>AE42</f>
        <v>5</v>
      </c>
      <c r="AR97" s="111">
        <f>IF(AQ97="","",RANK(AQ97,AQ95:AQ98,0))</f>
        <v>4</v>
      </c>
      <c r="AS97" s="209">
        <f t="shared" si="46"/>
        <v>130</v>
      </c>
      <c r="AT97" s="111">
        <f>RANK(AS97,AS95:AS98,1)</f>
        <v>3</v>
      </c>
      <c r="AU97" s="216"/>
      <c r="AV97" s="31"/>
      <c r="AW97" s="31"/>
      <c r="AX97" s="31"/>
      <c r="AY97" s="31"/>
      <c r="AZ97" s="31"/>
      <c r="BA97" s="31"/>
      <c r="BB97" s="234" t="s">
        <v>129</v>
      </c>
      <c r="BC97" s="233" t="str">
        <f>IF(BC88=TRUE,BB112,BB86)</f>
        <v/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38"/>
      <c r="AF98" s="138"/>
      <c r="AG98" s="18"/>
      <c r="AH98" s="18"/>
      <c r="AI98" s="18"/>
      <c r="AJ98" s="18"/>
      <c r="AL98" s="217" t="s">
        <v>36</v>
      </c>
      <c r="AM98" s="113">
        <f>B53</f>
        <v>0</v>
      </c>
      <c r="AN98" s="209">
        <f>IF(AM98="","",RANK(AM98,AM95:AM98,0))</f>
        <v>4</v>
      </c>
      <c r="AO98" s="114">
        <f>I53</f>
        <v>1.116504854368932</v>
      </c>
      <c r="AP98" s="111">
        <f>IF(AO98="","",RANK(AO98,AO95:AO98,0))</f>
        <v>4</v>
      </c>
      <c r="AQ98" s="113">
        <f>G53</f>
        <v>7</v>
      </c>
      <c r="AR98" s="111">
        <f>IF(AQ98="","",RANK(AQ98,AQ95:AQ98,0))</f>
        <v>3</v>
      </c>
      <c r="AS98" s="209">
        <f>IF(AN98="",1000,SUM(AN98*36+AP98*6+AR98))</f>
        <v>171</v>
      </c>
      <c r="AT98" s="111">
        <f>RANK(AS98,AS95:AS98,1)</f>
        <v>4</v>
      </c>
      <c r="AU98" s="216"/>
      <c r="AV98" s="31"/>
      <c r="AW98" s="31"/>
      <c r="AX98" s="31"/>
      <c r="AY98" s="31"/>
      <c r="AZ98" s="31"/>
      <c r="BA98" s="31"/>
      <c r="BB98" s="234" t="s">
        <v>130</v>
      </c>
      <c r="BC98" s="233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38"/>
      <c r="AF99" s="138"/>
      <c r="AG99" s="18"/>
      <c r="AH99" s="18"/>
      <c r="AI99" s="18"/>
      <c r="AJ99" s="18"/>
      <c r="AL99" s="31"/>
      <c r="AM99" s="113" t="s">
        <v>18</v>
      </c>
      <c r="AN99" s="209" t="s">
        <v>66</v>
      </c>
      <c r="AO99" s="194" t="s">
        <v>20</v>
      </c>
      <c r="AP99" s="111" t="s">
        <v>67</v>
      </c>
      <c r="AQ99" s="194" t="s">
        <v>19</v>
      </c>
      <c r="AR99" s="111" t="s">
        <v>68</v>
      </c>
      <c r="AS99" s="195" t="s">
        <v>69</v>
      </c>
      <c r="AT99" s="111" t="s">
        <v>70</v>
      </c>
      <c r="AU99" s="216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7"/>
      <c r="E100" s="187"/>
      <c r="F100" s="157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38"/>
      <c r="AF100" s="138"/>
      <c r="AG100" s="18"/>
      <c r="AH100" s="18"/>
      <c r="AI100" s="18"/>
      <c r="AJ100" s="18"/>
      <c r="AL100" s="217" t="s">
        <v>33</v>
      </c>
      <c r="AM100" s="113">
        <f>B42</f>
        <v>4</v>
      </c>
      <c r="AN100" s="209">
        <f>IF(AM100="","",RANK(AM100,AM100:AM102,0))</f>
        <v>2</v>
      </c>
      <c r="AO100" s="114">
        <f>I42</f>
        <v>1.4257425742574257</v>
      </c>
      <c r="AP100" s="111">
        <f>IF(AO100="","",RANK(AO100,AO100:AO102,0))</f>
        <v>2</v>
      </c>
      <c r="AQ100" s="113">
        <f>G42</f>
        <v>12</v>
      </c>
      <c r="AR100" s="111">
        <f>IF(AQ100="","",RANK(AQ100,AQ100:AQ102,0))</f>
        <v>1</v>
      </c>
      <c r="AS100" s="209">
        <f t="shared" ref="AS100:AS102" si="47">IF(AN100="",1000,SUM(AN100*36+AP100*6+AR100))</f>
        <v>85</v>
      </c>
      <c r="AT100" s="111">
        <f>IF(AM100="","",RANK(AS100,AS100:AS102,1))</f>
        <v>2</v>
      </c>
      <c r="AU100" s="216" t="b">
        <f>AND(B26="",B28="",B30="")</f>
        <v>0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7"/>
      <c r="E101" s="187"/>
      <c r="F101" s="157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38"/>
      <c r="AF101" s="138"/>
      <c r="AG101" s="18"/>
      <c r="AH101" s="18"/>
      <c r="AI101" s="18"/>
      <c r="AJ101" s="18"/>
      <c r="AL101" s="217" t="s">
        <v>34</v>
      </c>
      <c r="AM101" s="113">
        <f>N42</f>
        <v>6</v>
      </c>
      <c r="AN101" s="209">
        <f>IF(AM101="","",RANK(AM101,AM100:AM102,0))</f>
        <v>1</v>
      </c>
      <c r="AO101" s="114">
        <f>U42</f>
        <v>1.6666666666666667</v>
      </c>
      <c r="AP101" s="111">
        <f>IF(AO101="","",RANK(AO101,AO100:AO102,0))</f>
        <v>1</v>
      </c>
      <c r="AQ101" s="113">
        <f>S42</f>
        <v>9</v>
      </c>
      <c r="AR101" s="111">
        <f>IF(AQ101="","",RANK(AQ101,AQ100:AQ102,0))</f>
        <v>2</v>
      </c>
      <c r="AS101" s="209">
        <f t="shared" si="47"/>
        <v>44</v>
      </c>
      <c r="AT101" s="111">
        <f>RANK(AS101,AS100:AS102,1)</f>
        <v>1</v>
      </c>
      <c r="AU101" s="216" t="b">
        <f>NOT(OR(B20="",B22="",B24=""))</f>
        <v>1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7"/>
      <c r="E102" s="187"/>
      <c r="F102" s="157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38"/>
      <c r="AF102" s="138"/>
      <c r="AG102" s="18"/>
      <c r="AH102" s="18"/>
      <c r="AI102" s="18"/>
      <c r="AJ102" s="18"/>
      <c r="AL102" s="217" t="s">
        <v>35</v>
      </c>
      <c r="AM102" s="113">
        <f>Z42</f>
        <v>2</v>
      </c>
      <c r="AN102" s="209">
        <f>IF(AM102="","",RANK(AM102,AM100:AM102,0))</f>
        <v>3</v>
      </c>
      <c r="AO102" s="114">
        <f>AG42</f>
        <v>1.1228070175438596</v>
      </c>
      <c r="AP102" s="111">
        <f>IF(AO102="","",RANK(AO102,AO100:AO102,0))</f>
        <v>3</v>
      </c>
      <c r="AQ102" s="113">
        <f>AE42</f>
        <v>5</v>
      </c>
      <c r="AR102" s="111">
        <f>IF(AQ102="","",RANK(AQ102,AQ100:AQ102,0))</f>
        <v>3</v>
      </c>
      <c r="AS102" s="209">
        <f t="shared" si="47"/>
        <v>129</v>
      </c>
      <c r="AT102" s="111">
        <f>RANK(AS102,AS100:AS102,1)</f>
        <v>3</v>
      </c>
      <c r="AU102" s="216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7"/>
      <c r="E103" s="187"/>
      <c r="F103" s="157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38"/>
      <c r="AF103" s="138"/>
      <c r="AG103" s="18"/>
      <c r="AH103" s="18"/>
      <c r="AI103" s="18"/>
      <c r="AJ103" s="18"/>
      <c r="AL103" s="31"/>
      <c r="AM103" s="113" t="s">
        <v>18</v>
      </c>
      <c r="AN103" s="209" t="s">
        <v>66</v>
      </c>
      <c r="AO103" s="194" t="s">
        <v>20</v>
      </c>
      <c r="AP103" s="111" t="s">
        <v>67</v>
      </c>
      <c r="AQ103" s="194" t="s">
        <v>19</v>
      </c>
      <c r="AR103" s="111" t="s">
        <v>68</v>
      </c>
      <c r="AS103" s="195" t="s">
        <v>69</v>
      </c>
      <c r="AT103" s="111" t="s">
        <v>70</v>
      </c>
      <c r="AU103" s="216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7"/>
      <c r="E104" s="187"/>
      <c r="F104" s="157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38"/>
      <c r="AF104" s="138"/>
      <c r="AG104" s="18"/>
      <c r="AH104" s="18"/>
      <c r="AI104" s="18"/>
      <c r="AJ104" s="18"/>
      <c r="AL104" s="217" t="s">
        <v>33</v>
      </c>
      <c r="AM104" s="113">
        <f>B42</f>
        <v>4</v>
      </c>
      <c r="AN104" s="209">
        <f>IF(AM104="","",RANK(AM104,AM104:AM105,0))</f>
        <v>2</v>
      </c>
      <c r="AO104" s="114">
        <f>I42</f>
        <v>1.4257425742574257</v>
      </c>
      <c r="AP104" s="111">
        <f>IF(AO104="","",RANK(AO104,AO104:AO105,0))</f>
        <v>2</v>
      </c>
      <c r="AQ104" s="113">
        <f>G42</f>
        <v>12</v>
      </c>
      <c r="AR104" s="111">
        <f>IF(AQ104="","",RANK(AQ104,AQ104:AQ105,0))</f>
        <v>1</v>
      </c>
      <c r="AS104" s="209">
        <f t="shared" ref="AS104:AS105" si="48">IF(AN104="",1000,SUM(AN104*36+AP104*6+AR104))</f>
        <v>85</v>
      </c>
      <c r="AT104" s="111">
        <f>IF(AM104="","",RANK(AS104,AS104:AS105,1))</f>
        <v>2</v>
      </c>
      <c r="AU104" s="216" t="b">
        <f>AND(B24="",B26="",B28="",B30="")</f>
        <v>0</v>
      </c>
      <c r="AV104" s="31" t="b">
        <f>AND(AU104=TRUE,AU105=TRUE,AV83=TRUE)</f>
        <v>0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7"/>
      <c r="E105" s="187"/>
      <c r="F105" s="157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38"/>
      <c r="AF105" s="138"/>
      <c r="AG105" s="18"/>
      <c r="AH105" s="18"/>
      <c r="AI105" s="18"/>
      <c r="AJ105" s="18"/>
      <c r="AL105" s="217" t="s">
        <v>34</v>
      </c>
      <c r="AM105" s="113">
        <f>N42</f>
        <v>6</v>
      </c>
      <c r="AN105" s="209">
        <f>IF(AM105="","",RANK(AM105,AM104:AM105,0))</f>
        <v>1</v>
      </c>
      <c r="AO105" s="114">
        <f>U42</f>
        <v>1.6666666666666667</v>
      </c>
      <c r="AP105" s="111">
        <f>IF(AO105="","",RANK(AO105,AO104:AO105,0))</f>
        <v>1</v>
      </c>
      <c r="AQ105" s="113">
        <f>S42</f>
        <v>9</v>
      </c>
      <c r="AR105" s="111">
        <f>IF(AQ105="","",RANK(AQ105,AQ104:AQ105,0))</f>
        <v>2</v>
      </c>
      <c r="AS105" s="209">
        <f t="shared" si="48"/>
        <v>44</v>
      </c>
      <c r="AT105" s="111">
        <f>RANK(AS105,AS104:AS105,1)</f>
        <v>1</v>
      </c>
      <c r="AU105" s="216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38"/>
      <c r="E106" s="138"/>
      <c r="F106" s="157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38"/>
      <c r="AF106" s="138"/>
      <c r="AG106" s="18"/>
      <c r="AH106" s="18"/>
      <c r="AI106" s="18"/>
      <c r="AJ106" s="18"/>
      <c r="AL106" s="31"/>
      <c r="AM106" s="207"/>
      <c r="AN106" s="207"/>
      <c r="AO106" s="31"/>
      <c r="AP106" s="31"/>
      <c r="AQ106" s="31"/>
      <c r="AR106" s="31"/>
      <c r="AS106" s="31"/>
      <c r="AT106" s="31"/>
      <c r="AU106" s="216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38"/>
      <c r="E107" s="138"/>
      <c r="F107" s="157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38"/>
      <c r="AF107" s="138"/>
      <c r="AG107" s="18"/>
      <c r="AH107" s="18"/>
      <c r="AI107" s="18"/>
      <c r="AJ107" s="18"/>
      <c r="AL107" s="31"/>
      <c r="AM107" s="113" t="s">
        <v>18</v>
      </c>
      <c r="AN107" s="209" t="s">
        <v>66</v>
      </c>
      <c r="AO107" s="194" t="s">
        <v>124</v>
      </c>
      <c r="AP107" s="111" t="s">
        <v>125</v>
      </c>
      <c r="AQ107" s="194" t="s">
        <v>20</v>
      </c>
      <c r="AR107" s="111" t="s">
        <v>67</v>
      </c>
      <c r="AS107" s="31"/>
      <c r="AT107" s="111" t="s">
        <v>70</v>
      </c>
      <c r="AU107" s="216"/>
      <c r="AV107" s="31"/>
      <c r="AW107" s="210" t="s">
        <v>117</v>
      </c>
      <c r="AX107" s="210" t="s">
        <v>118</v>
      </c>
      <c r="AY107" s="210" t="s">
        <v>121</v>
      </c>
      <c r="AZ107" s="210" t="s">
        <v>119</v>
      </c>
      <c r="BA107" s="107" t="s">
        <v>120</v>
      </c>
      <c r="BB107" s="111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38"/>
      <c r="E108" s="138"/>
      <c r="F108" s="157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38"/>
      <c r="AF108" s="138"/>
      <c r="AG108" s="18"/>
      <c r="AH108" s="18"/>
      <c r="AI108" s="18"/>
      <c r="AJ108" s="18"/>
      <c r="AL108" s="217" t="s">
        <v>33</v>
      </c>
      <c r="AM108" s="113">
        <f>B42</f>
        <v>4</v>
      </c>
      <c r="AN108" s="209">
        <f>IF(AM108="","",RANK(AM108,AM108:AM113,0))</f>
        <v>2</v>
      </c>
      <c r="AO108" s="235" t="str">
        <f>J35</f>
        <v/>
      </c>
      <c r="AP108" s="111" t="str">
        <f>IF(AO108="","",RANK(AO108,AO108:AO113,0))</f>
        <v/>
      </c>
      <c r="AQ108" s="114">
        <f>I42</f>
        <v>1.4257425742574257</v>
      </c>
      <c r="AR108" s="111">
        <f>IF(AQ108="","",RANK(AQ108,AQ108:AQ113,0))</f>
        <v>2</v>
      </c>
      <c r="AS108" s="209" t="e">
        <f t="shared" ref="AS108:AS113" si="49">IF(AN108="",1000,SUM(AN108*36+AP108*6+AR108))</f>
        <v>#VALUE!</v>
      </c>
      <c r="AT108" s="111" t="e">
        <f>IF(AM108="","",RANK(AS108,AS108:AS113,1))</f>
        <v>#VALUE!</v>
      </c>
      <c r="AU108" s="216"/>
      <c r="AV108" s="216" t="b">
        <f>NOT(OR(K20="",K22="",K24="",K26="",K28="",K30=""))</f>
        <v>0</v>
      </c>
      <c r="AW108" s="117" t="str">
        <f>IF(AV130=TRUE,AT130,"")</f>
        <v/>
      </c>
      <c r="AX108" s="111" t="str">
        <f>IF(AV126=TRUE,AT126,"")</f>
        <v/>
      </c>
      <c r="AY108" s="98" t="str">
        <f>IF(AV121=TRUE,AT121,"")</f>
        <v/>
      </c>
      <c r="AZ108" s="98" t="str">
        <f>IF(AV115=TRUE,AT115,"")</f>
        <v/>
      </c>
      <c r="BA108" s="98" t="str">
        <f>IF(AV108=TRUE,AT108,"")</f>
        <v/>
      </c>
      <c r="BB108" s="111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38"/>
      <c r="E109" s="138"/>
      <c r="F109" s="157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38"/>
      <c r="AF109" s="138"/>
      <c r="AG109" s="18"/>
      <c r="AH109" s="18"/>
      <c r="AI109" s="18"/>
      <c r="AJ109" s="18"/>
      <c r="AL109" s="217" t="s">
        <v>34</v>
      </c>
      <c r="AM109" s="113">
        <f>N42</f>
        <v>6</v>
      </c>
      <c r="AN109" s="209">
        <f>IF(AM109="","",RANK(AM109,AM108:AM113,0))</f>
        <v>1</v>
      </c>
      <c r="AO109" s="235" t="str">
        <f>V35</f>
        <v/>
      </c>
      <c r="AP109" s="111" t="str">
        <f>IF(AO109="","",RANK(AO109,AO108:AO113,0))</f>
        <v/>
      </c>
      <c r="AQ109" s="114">
        <f>U42</f>
        <v>1.6666666666666667</v>
      </c>
      <c r="AR109" s="111">
        <f>IF(AQ109="","",RANK(AQ109,AQ108:AQ113,0))</f>
        <v>1</v>
      </c>
      <c r="AS109" s="209" t="e">
        <f t="shared" si="49"/>
        <v>#VALUE!</v>
      </c>
      <c r="AT109" s="111" t="e">
        <f>IF(AM109="","",RANK(AS109,AS108:AS113,1))</f>
        <v>#VALUE!</v>
      </c>
      <c r="AU109" s="216" t="b">
        <f>OR(AM109="",AO109="",AQ109="")</f>
        <v>1</v>
      </c>
      <c r="AV109" s="31"/>
      <c r="AW109" s="117" t="str">
        <f>IF(AV130=TRUE,AT131,"")</f>
        <v/>
      </c>
      <c r="AX109" s="111" t="str">
        <f>IF(AV126=TRUE,AT127,"")</f>
        <v/>
      </c>
      <c r="AY109" s="98" t="str">
        <f>IF(AV121=TRUE,AT122,"")</f>
        <v/>
      </c>
      <c r="AZ109" s="98" t="str">
        <f>IF(AV115=TRUE,AT116,"")</f>
        <v/>
      </c>
      <c r="BA109" s="98" t="str">
        <f>IF(AV108=TRUE,AT109,"")</f>
        <v/>
      </c>
      <c r="BB109" s="111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38"/>
      <c r="E110" s="138"/>
      <c r="F110" s="157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38"/>
      <c r="AF110" s="138"/>
      <c r="AG110" s="18"/>
      <c r="AH110" s="18"/>
      <c r="AI110" s="18"/>
      <c r="AJ110" s="18"/>
      <c r="AL110" s="217" t="s">
        <v>35</v>
      </c>
      <c r="AM110" s="113">
        <f>Z42</f>
        <v>2</v>
      </c>
      <c r="AN110" s="209">
        <f>IF(AM110="","",RANK(AM110,AM108:AM113,0))</f>
        <v>3</v>
      </c>
      <c r="AO110" s="235" t="str">
        <f>AH35</f>
        <v/>
      </c>
      <c r="AP110" s="111" t="str">
        <f>IF(AO110="","",RANK(AO110,AO108:AO113,0))</f>
        <v/>
      </c>
      <c r="AQ110" s="114">
        <f>AG42</f>
        <v>1.1228070175438596</v>
      </c>
      <c r="AR110" s="111">
        <f>IF(AQ110="","",RANK(AQ110,AQ108:AQ113,0))</f>
        <v>3</v>
      </c>
      <c r="AS110" s="209" t="e">
        <f t="shared" si="49"/>
        <v>#VALUE!</v>
      </c>
      <c r="AT110" s="111" t="e">
        <f>IF(AM110="","",RANK(AS110,AS108:AS113,1))</f>
        <v>#VALUE!</v>
      </c>
      <c r="AU110" s="216" t="b">
        <f t="shared" ref="AU110:AU113" si="50">OR(AM110="",AO110="",AQ110="")</f>
        <v>1</v>
      </c>
      <c r="AV110" s="31"/>
      <c r="AW110" s="117"/>
      <c r="AX110" s="111" t="str">
        <f>IF(AV126=TRUE,AT128,"")</f>
        <v/>
      </c>
      <c r="AY110" s="98" t="str">
        <f>IF(AV121=TRUE,AT123,"")</f>
        <v/>
      </c>
      <c r="AZ110" s="98" t="str">
        <f>IF(AV115=TRUE,AT117,"")</f>
        <v/>
      </c>
      <c r="BA110" s="98" t="str">
        <f>IF(AV108=TRUE,AT110,"")</f>
        <v/>
      </c>
      <c r="BB110" s="111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38"/>
      <c r="E111" s="138"/>
      <c r="F111" s="157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38"/>
      <c r="AF111" s="138"/>
      <c r="AG111" s="18"/>
      <c r="AH111" s="18"/>
      <c r="AI111" s="18"/>
      <c r="AJ111" s="18"/>
      <c r="AL111" s="217" t="s">
        <v>36</v>
      </c>
      <c r="AM111" s="113">
        <f>B53</f>
        <v>0</v>
      </c>
      <c r="AN111" s="209">
        <f>IF(AM111="","",RANK(AM111,AM108:AM113,0))</f>
        <v>4</v>
      </c>
      <c r="AO111" s="235" t="str">
        <f>J46</f>
        <v/>
      </c>
      <c r="AP111" s="111" t="str">
        <f>IF(AO111="","",RANK(AO111,AO108:AO113,0))</f>
        <v/>
      </c>
      <c r="AQ111" s="114">
        <f>I53</f>
        <v>1.116504854368932</v>
      </c>
      <c r="AR111" s="111">
        <f>IF(AQ111="","",RANK(AQ111,AQ108:AQ113,0))</f>
        <v>4</v>
      </c>
      <c r="AS111" s="209" t="e">
        <f t="shared" si="49"/>
        <v>#VALUE!</v>
      </c>
      <c r="AT111" s="111" t="e">
        <f>IF(AM111="","",RANK(AS111,AS108:AS113,1))</f>
        <v>#VALUE!</v>
      </c>
      <c r="AU111" s="216" t="b">
        <f t="shared" si="50"/>
        <v>1</v>
      </c>
      <c r="AV111" s="31"/>
      <c r="AW111" s="117"/>
      <c r="AX111" s="111"/>
      <c r="AY111" s="98" t="str">
        <f>IF(AV121=TRUE,AT124,"")</f>
        <v/>
      </c>
      <c r="AZ111" s="98" t="str">
        <f>IF(AV115=TRUE,AT118,"")</f>
        <v/>
      </c>
      <c r="BA111" s="98" t="str">
        <f>IF(AV108=TRUE,AT111,"")</f>
        <v/>
      </c>
      <c r="BB111" s="111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38"/>
      <c r="E112" s="138"/>
      <c r="F112" s="157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38"/>
      <c r="AF112" s="138"/>
      <c r="AG112" s="18"/>
      <c r="AH112" s="18"/>
      <c r="AI112" s="18"/>
      <c r="AJ112" s="18"/>
      <c r="AL112" s="217" t="s">
        <v>37</v>
      </c>
      <c r="AM112" s="113" t="str">
        <f>N53</f>
        <v/>
      </c>
      <c r="AN112" s="209" t="str">
        <f>IF(AM112="","",RANK(AM112,AM108:AM113,0))</f>
        <v/>
      </c>
      <c r="AO112" s="235" t="str">
        <f>V46</f>
        <v/>
      </c>
      <c r="AP112" s="111" t="str">
        <f>IF(AO112="","",RANK(AO112,AO108:AO113,0))</f>
        <v/>
      </c>
      <c r="AQ112" s="114" t="str">
        <f>U53</f>
        <v/>
      </c>
      <c r="AR112" s="111" t="str">
        <f>IF(AQ112="","",RANK(AQ112,AQ108:AQ113,0))</f>
        <v/>
      </c>
      <c r="AS112" s="209">
        <f t="shared" si="49"/>
        <v>1000</v>
      </c>
      <c r="AT112" s="111" t="str">
        <f>IF(AM112="","",RANK(AS112,AS108:AS113,1))</f>
        <v/>
      </c>
      <c r="AU112" s="216" t="b">
        <f t="shared" si="50"/>
        <v>1</v>
      </c>
      <c r="AV112" s="31"/>
      <c r="AW112" s="117"/>
      <c r="AX112" s="111"/>
      <c r="AY112" s="98"/>
      <c r="AZ112" s="98" t="str">
        <f>IF(AV115=TRUE,AT119,"")</f>
        <v/>
      </c>
      <c r="BA112" s="98" t="str">
        <f>IF(AV108=TRUE,AT112,"")</f>
        <v/>
      </c>
      <c r="BB112" s="111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38"/>
      <c r="AF113" s="138"/>
      <c r="AG113" s="18"/>
      <c r="AH113" s="18"/>
      <c r="AI113" s="18"/>
      <c r="AJ113" s="18"/>
      <c r="AL113" s="217" t="s">
        <v>38</v>
      </c>
      <c r="AM113" s="113" t="str">
        <f>Z53</f>
        <v/>
      </c>
      <c r="AN113" s="209" t="str">
        <f>IF(AM113="","",RANK(AM113,AM108:AM113,0))</f>
        <v/>
      </c>
      <c r="AO113" s="235" t="str">
        <f>AH46</f>
        <v/>
      </c>
      <c r="AP113" s="111" t="str">
        <f>IF(AO113="","",RANK(AO113,AO108:AO113,0))</f>
        <v/>
      </c>
      <c r="AQ113" s="114" t="str">
        <f>AG53</f>
        <v/>
      </c>
      <c r="AR113" s="111" t="str">
        <f>IF(AQ113="","",RANK(AQ113,AQ108:AQ113,0))</f>
        <v/>
      </c>
      <c r="AS113" s="209">
        <f t="shared" si="49"/>
        <v>1000</v>
      </c>
      <c r="AT113" s="111" t="str">
        <f>IF(AM113="","",RANK(AS113,AS108:AS113,1))</f>
        <v/>
      </c>
      <c r="AU113" s="216" t="b">
        <f t="shared" si="50"/>
        <v>1</v>
      </c>
      <c r="AV113" s="31"/>
      <c r="AW113" s="31"/>
      <c r="AX113" s="111"/>
      <c r="AY113" s="31"/>
      <c r="AZ113" s="31"/>
      <c r="BA113" s="98" t="str">
        <f>IF(AV108=TRUE,AT113,"")</f>
        <v/>
      </c>
      <c r="BB113" s="111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38"/>
      <c r="AF114" s="138"/>
      <c r="AG114" s="18"/>
      <c r="AH114" s="18"/>
      <c r="AI114" s="18"/>
      <c r="AJ114" s="18"/>
      <c r="AL114" s="31"/>
      <c r="AM114" s="113" t="s">
        <v>18</v>
      </c>
      <c r="AN114" s="209" t="s">
        <v>66</v>
      </c>
      <c r="AO114" s="235"/>
      <c r="AP114" s="111" t="s">
        <v>125</v>
      </c>
      <c r="AQ114" s="194" t="s">
        <v>20</v>
      </c>
      <c r="AR114" s="111" t="s">
        <v>67</v>
      </c>
      <c r="AS114" s="31"/>
      <c r="AT114" s="111" t="s">
        <v>70</v>
      </c>
      <c r="AU114" s="216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38"/>
      <c r="AF115" s="138"/>
      <c r="AG115" s="18"/>
      <c r="AH115" s="18"/>
      <c r="AI115" s="18"/>
      <c r="AJ115" s="18"/>
      <c r="AL115" s="217" t="s">
        <v>33</v>
      </c>
      <c r="AM115" s="113">
        <f>B42</f>
        <v>4</v>
      </c>
      <c r="AN115" s="209">
        <f>IF(AM115="","",RANK(AM115,AM115:AM119,0))</f>
        <v>2</v>
      </c>
      <c r="AO115" s="235" t="str">
        <f>J35</f>
        <v/>
      </c>
      <c r="AP115" s="111" t="str">
        <f>IF(AO115="","",RANK(AO115,AO115:AO119,0))</f>
        <v/>
      </c>
      <c r="AQ115" s="114">
        <f>I42</f>
        <v>1.4257425742574257</v>
      </c>
      <c r="AR115" s="111">
        <f>IF(AQ115="","",RANK(AQ115,AQ115:AQ119,0))</f>
        <v>2</v>
      </c>
      <c r="AS115" s="209" t="e">
        <f>IF(AN115="",1000,SUM(AN115*25+AP115*5+AR115))</f>
        <v>#VALUE!</v>
      </c>
      <c r="AT115" s="111" t="e">
        <f>IF(AM115="","",RANK(AS115,AS115:AS119,1))</f>
        <v>#VALUE!</v>
      </c>
      <c r="AU115" s="216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38"/>
      <c r="AF116" s="138"/>
      <c r="AG116" s="18"/>
      <c r="AH116" s="18"/>
      <c r="AI116" s="18"/>
      <c r="AJ116" s="18"/>
      <c r="AL116" s="217" t="s">
        <v>34</v>
      </c>
      <c r="AM116" s="113">
        <f>N42</f>
        <v>6</v>
      </c>
      <c r="AN116" s="209">
        <f>IF(AM116="","",RANK(AM116,AM115:AM119,0))</f>
        <v>1</v>
      </c>
      <c r="AO116" s="235" t="str">
        <f>V35</f>
        <v/>
      </c>
      <c r="AP116" s="111" t="str">
        <f>IF(AO116="","",RANK(AO116,AO115:AO119,0))</f>
        <v/>
      </c>
      <c r="AQ116" s="114">
        <f>U42</f>
        <v>1.6666666666666667</v>
      </c>
      <c r="AR116" s="111">
        <f>IF(AQ116="","",RANK(AQ116,AQ115:AQ119,0))</f>
        <v>1</v>
      </c>
      <c r="AS116" s="209" t="e">
        <f>IF(AN116="",1000,SUM(AN116*25+AP116*5+AR116))</f>
        <v>#VALUE!</v>
      </c>
      <c r="AT116" s="111" t="e">
        <f>IF(AM116="","",RANK(AS116,AS115:AS119,1))</f>
        <v>#VALUE!</v>
      </c>
      <c r="AU116" s="216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38"/>
      <c r="AF117" s="138"/>
      <c r="AG117" s="18"/>
      <c r="AH117" s="18"/>
      <c r="AI117" s="18"/>
      <c r="AJ117" s="18"/>
      <c r="AL117" s="217" t="s">
        <v>35</v>
      </c>
      <c r="AM117" s="113">
        <f>Z42</f>
        <v>2</v>
      </c>
      <c r="AN117" s="209">
        <f>IF(AM117="","",RANK(AM117,AM115:AM119,0))</f>
        <v>3</v>
      </c>
      <c r="AO117" s="235" t="str">
        <f>AH35</f>
        <v/>
      </c>
      <c r="AP117" s="111" t="str">
        <f>IF(AO117="","",RANK(AO117,AO115:AO119,0))</f>
        <v/>
      </c>
      <c r="AQ117" s="114">
        <f>AG42</f>
        <v>1.1228070175438596</v>
      </c>
      <c r="AR117" s="111">
        <f>IF(AQ117="","",RANK(AQ117,AQ115:AQ119,0))</f>
        <v>3</v>
      </c>
      <c r="AS117" s="209" t="e">
        <f>IF(AN117="",1000,SUM(AN117*25+AP117*5+AR117))</f>
        <v>#VALUE!</v>
      </c>
      <c r="AT117" s="111" t="e">
        <f>IF(AM117="","",RANK(AS117,AS115:AS119,1))</f>
        <v>#VALUE!</v>
      </c>
      <c r="AU117" s="216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38"/>
      <c r="AF118" s="138"/>
      <c r="AG118" s="18"/>
      <c r="AH118" s="18"/>
      <c r="AI118" s="18"/>
      <c r="AJ118" s="18"/>
      <c r="AL118" s="217" t="s">
        <v>36</v>
      </c>
      <c r="AM118" s="113">
        <f>B53</f>
        <v>0</v>
      </c>
      <c r="AN118" s="209">
        <f>IF(AM118="","",RANK(AM118,AM115:AM119,0))</f>
        <v>4</v>
      </c>
      <c r="AO118" s="235" t="str">
        <f>J46</f>
        <v/>
      </c>
      <c r="AP118" s="111" t="str">
        <f>IF(AO118="","",RANK(AO118,AO115:AO119,0))</f>
        <v/>
      </c>
      <c r="AQ118" s="114">
        <f>I53</f>
        <v>1.116504854368932</v>
      </c>
      <c r="AR118" s="111">
        <f>IF(AQ118="","",RANK(AQ118,AQ115:AQ119,0))</f>
        <v>4</v>
      </c>
      <c r="AS118" s="209" t="e">
        <f>IF(AN118="",1000,SUM(AN118*25+AP118*5+AR118))</f>
        <v>#VALUE!</v>
      </c>
      <c r="AT118" s="111" t="e">
        <f>IF(AM118="","",RANK(AS118,AS115:AS119,1))</f>
        <v>#VALUE!</v>
      </c>
      <c r="AU118" s="216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38"/>
      <c r="AF119" s="138"/>
      <c r="AG119" s="18"/>
      <c r="AH119" s="18"/>
      <c r="AI119" s="18"/>
      <c r="AJ119" s="18"/>
      <c r="AL119" s="217" t="s">
        <v>37</v>
      </c>
      <c r="AM119" s="113" t="str">
        <f>N53</f>
        <v/>
      </c>
      <c r="AN119" s="209" t="str">
        <f>IF(AM119="","",RANK(AM119,AM115:AM119,0))</f>
        <v/>
      </c>
      <c r="AO119" s="235" t="str">
        <f>V46</f>
        <v/>
      </c>
      <c r="AP119" s="111" t="str">
        <f>IF(AO119="","",RANK(AO119,AO115:AO119,0))</f>
        <v/>
      </c>
      <c r="AQ119" s="114" t="str">
        <f>U53</f>
        <v/>
      </c>
      <c r="AR119" s="111" t="str">
        <f>IF(AQ119="","",RANK(AQ119,AQ115:AQ119,0))</f>
        <v/>
      </c>
      <c r="AS119" s="209">
        <f>IF(AN119="",1000,SUM(AN119*25+AP119*5+AR119))</f>
        <v>1000</v>
      </c>
      <c r="AT119" s="111" t="str">
        <f>IF(AM119="","",RANK(AS119,AS115:AS119,1))</f>
        <v/>
      </c>
      <c r="AU119" s="216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38"/>
      <c r="AF120" s="138"/>
      <c r="AG120" s="18"/>
      <c r="AH120" s="18"/>
      <c r="AI120" s="18"/>
      <c r="AJ120" s="18"/>
      <c r="AL120" s="31"/>
      <c r="AM120" s="113" t="s">
        <v>18</v>
      </c>
      <c r="AN120" s="209" t="s">
        <v>66</v>
      </c>
      <c r="AO120" s="235"/>
      <c r="AP120" s="111" t="s">
        <v>125</v>
      </c>
      <c r="AQ120" s="194" t="s">
        <v>20</v>
      </c>
      <c r="AR120" s="111" t="s">
        <v>67</v>
      </c>
      <c r="AS120" s="209"/>
      <c r="AT120" s="111" t="s">
        <v>70</v>
      </c>
      <c r="AU120" s="216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38"/>
      <c r="AF121" s="138"/>
      <c r="AG121" s="18"/>
      <c r="AH121" s="18"/>
      <c r="AI121" s="18"/>
      <c r="AJ121" s="18"/>
      <c r="AL121" s="217" t="s">
        <v>33</v>
      </c>
      <c r="AM121" s="113">
        <f>B42</f>
        <v>4</v>
      </c>
      <c r="AN121" s="209">
        <f>IF(AM121="","",RANK(AM121,AM121:AM124,0))</f>
        <v>2</v>
      </c>
      <c r="AO121" s="235" t="str">
        <f>J35</f>
        <v/>
      </c>
      <c r="AP121" s="111" t="str">
        <f>IF(AO121="","",RANK(AO121,AO121:AO124,0))</f>
        <v/>
      </c>
      <c r="AQ121" s="114">
        <f>I42</f>
        <v>1.4257425742574257</v>
      </c>
      <c r="AR121" s="111">
        <f>IF(AQ121="","",RANK(AQ121,AQ121:AQ124,0))</f>
        <v>2</v>
      </c>
      <c r="AS121" s="209" t="e">
        <f>IF(AN121="",1000,SUM(AN121*16+AP121*4+AR121))</f>
        <v>#VALUE!</v>
      </c>
      <c r="AT121" s="111" t="e">
        <f>IF(AM121="","",RANK(AS121,AS121:AS124,1))</f>
        <v>#VALUE!</v>
      </c>
      <c r="AU121" s="216" t="b">
        <f>AND(K28="",K30="")</f>
        <v>1</v>
      </c>
      <c r="AV121" s="31" t="b">
        <f>AND(AU121=TRUE,AU122=TRUE)</f>
        <v>0</v>
      </c>
      <c r="AW121" s="111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38"/>
      <c r="AF122" s="138"/>
      <c r="AG122" s="18"/>
      <c r="AH122" s="18"/>
      <c r="AI122" s="18"/>
      <c r="AJ122" s="18"/>
      <c r="AL122" s="217" t="s">
        <v>34</v>
      </c>
      <c r="AM122" s="113">
        <f>N42</f>
        <v>6</v>
      </c>
      <c r="AN122" s="209">
        <f>IF(AM122="","",RANK(AM122,AM121:AM124,0))</f>
        <v>1</v>
      </c>
      <c r="AO122" s="235" t="str">
        <f>V35</f>
        <v/>
      </c>
      <c r="AP122" s="111" t="str">
        <f>IF(AO122="","",RANK(AO122,AO121:AO124,0))</f>
        <v/>
      </c>
      <c r="AQ122" s="114">
        <f>U42</f>
        <v>1.6666666666666667</v>
      </c>
      <c r="AR122" s="111">
        <f>IF(AQ122="","",RANK(AQ122,AQ121:AQ124,0))</f>
        <v>1</v>
      </c>
      <c r="AS122" s="209" t="e">
        <f>IF(AN122="",1000,SUM(AN122*16+AP122*4+AR122))</f>
        <v>#VALUE!</v>
      </c>
      <c r="AT122" s="111" t="e">
        <f>IF(AM122="","",RANK(AS122,AS121:AS124,1))</f>
        <v>#VALUE!</v>
      </c>
      <c r="AU122" s="216" t="b">
        <f>NOT(OR(K20="",K22="",K24="",K26=""))</f>
        <v>0</v>
      </c>
      <c r="AV122" s="31"/>
      <c r="AW122" s="111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38"/>
      <c r="AF123" s="138"/>
      <c r="AG123" s="18"/>
      <c r="AH123" s="18"/>
      <c r="AI123" s="18"/>
      <c r="AJ123" s="18"/>
      <c r="AL123" s="217" t="s">
        <v>35</v>
      </c>
      <c r="AM123" s="113">
        <f>Z42</f>
        <v>2</v>
      </c>
      <c r="AN123" s="209">
        <f>IF(AM123="","",RANK(AM123,AM121:AM124,0))</f>
        <v>3</v>
      </c>
      <c r="AO123" s="235" t="str">
        <f>AH35</f>
        <v/>
      </c>
      <c r="AP123" s="111" t="str">
        <f>IF(AO123="","",RANK(AO123,AO121:AO124,0))</f>
        <v/>
      </c>
      <c r="AQ123" s="114">
        <f>AG42</f>
        <v>1.1228070175438596</v>
      </c>
      <c r="AR123" s="111">
        <f>IF(AQ123="","",RANK(AQ123,AQ121:AQ124,0))</f>
        <v>3</v>
      </c>
      <c r="AS123" s="209" t="e">
        <f>IF(AN123="",1000,SUM(AN123*16+AP123*4+AR123))</f>
        <v>#VALUE!</v>
      </c>
      <c r="AT123" s="111" t="e">
        <f>IF(AM123="","",RANK(AS123,AS121:AS124,1))</f>
        <v>#VALUE!</v>
      </c>
      <c r="AU123" s="216"/>
      <c r="AV123" s="31"/>
      <c r="AW123" s="111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38"/>
      <c r="AF124" s="138"/>
      <c r="AG124" s="18"/>
      <c r="AH124" s="18"/>
      <c r="AI124" s="18"/>
      <c r="AJ124" s="18"/>
      <c r="AL124" s="217" t="s">
        <v>36</v>
      </c>
      <c r="AM124" s="113">
        <f>B53</f>
        <v>0</v>
      </c>
      <c r="AN124" s="209">
        <f>IF(AM124="","",RANK(AM124,AM121:AM124,0))</f>
        <v>4</v>
      </c>
      <c r="AO124" s="235" t="str">
        <f>J46</f>
        <v/>
      </c>
      <c r="AP124" s="111" t="str">
        <f>IF(AO124="","",RANK(AO124,AO121:AO124,0))</f>
        <v/>
      </c>
      <c r="AQ124" s="114">
        <f>I53</f>
        <v>1.116504854368932</v>
      </c>
      <c r="AR124" s="111">
        <f>IF(AQ124="","",RANK(AQ124,AQ121:AQ124,0))</f>
        <v>4</v>
      </c>
      <c r="AS124" s="209" t="e">
        <f>IF(AN124="",1000,SUM(AN124*16+AP124*4+AR124))</f>
        <v>#VALUE!</v>
      </c>
      <c r="AT124" s="111" t="e">
        <f>IF(AM124="","",RANK(AS124,AS121:AS124,1))</f>
        <v>#VALUE!</v>
      </c>
      <c r="AU124" s="216"/>
      <c r="AV124" s="31"/>
      <c r="AW124" s="111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38"/>
      <c r="AF125" s="138"/>
      <c r="AG125" s="18"/>
      <c r="AH125" s="18"/>
      <c r="AI125" s="18"/>
      <c r="AJ125" s="18"/>
      <c r="AL125" s="31"/>
      <c r="AM125" s="113" t="s">
        <v>18</v>
      </c>
      <c r="AN125" s="209" t="s">
        <v>66</v>
      </c>
      <c r="AO125" s="235"/>
      <c r="AP125" s="111" t="s">
        <v>125</v>
      </c>
      <c r="AQ125" s="194" t="s">
        <v>20</v>
      </c>
      <c r="AR125" s="111" t="s">
        <v>67</v>
      </c>
      <c r="AS125" s="31"/>
      <c r="AT125" s="111" t="s">
        <v>70</v>
      </c>
      <c r="AU125" s="216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38"/>
      <c r="AF126" s="138"/>
      <c r="AG126" s="18"/>
      <c r="AH126" s="18"/>
      <c r="AI126" s="18"/>
      <c r="AJ126" s="18"/>
      <c r="AL126" s="217" t="s">
        <v>33</v>
      </c>
      <c r="AM126" s="113">
        <f>B42</f>
        <v>4</v>
      </c>
      <c r="AN126" s="209">
        <f>IF(AM126="","",RANK(AM126,AM126:AM128,0))</f>
        <v>2</v>
      </c>
      <c r="AO126" s="235" t="str">
        <f>J35</f>
        <v/>
      </c>
      <c r="AP126" s="111" t="str">
        <f>IF(AO126="","",RANK(AO126,AO126:AO128,0))</f>
        <v/>
      </c>
      <c r="AQ126" s="114">
        <f>I42</f>
        <v>1.4257425742574257</v>
      </c>
      <c r="AR126" s="111">
        <f>IF(AQ126="","",RANK(AQ126,AQ126:AQ128,0))</f>
        <v>2</v>
      </c>
      <c r="AS126" s="209" t="e">
        <f>IF(AN126="",1000,SUM(AN126*9+AP126*3+AR126))</f>
        <v>#VALUE!</v>
      </c>
      <c r="AT126" s="111" t="e">
        <f>IF(AM126="","",RANK(AS126,AS126:AS128,1))</f>
        <v>#VALUE!</v>
      </c>
      <c r="AU126" s="216" t="b">
        <f>AND(K26="",K28="",K30="")</f>
        <v>1</v>
      </c>
      <c r="AV126" s="31" t="b">
        <f>AND(AU126=TRUE,AU127=TRUE)</f>
        <v>0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38"/>
      <c r="AF127" s="138"/>
      <c r="AG127" s="18"/>
      <c r="AH127" s="18"/>
      <c r="AI127" s="18"/>
      <c r="AJ127" s="18"/>
      <c r="AL127" s="217" t="s">
        <v>34</v>
      </c>
      <c r="AM127" s="113">
        <f>N42</f>
        <v>6</v>
      </c>
      <c r="AN127" s="209">
        <f>IF(AM127="","",RANK(AM127,AM126:AM128,0))</f>
        <v>1</v>
      </c>
      <c r="AO127" s="235" t="str">
        <f>V35</f>
        <v/>
      </c>
      <c r="AP127" s="111" t="str">
        <f>IF(AO127="","",RANK(AO127,AO126:AO128,0))</f>
        <v/>
      </c>
      <c r="AQ127" s="114">
        <f>U42</f>
        <v>1.6666666666666667</v>
      </c>
      <c r="AR127" s="111">
        <f>IF(AQ127="","",RANK(AQ127,AQ126:AQ128,0))</f>
        <v>1</v>
      </c>
      <c r="AS127" s="209" t="e">
        <f>IF(AN127="",1000,SUM(AN127*9+AP127*3+AR127))</f>
        <v>#VALUE!</v>
      </c>
      <c r="AT127" s="111" t="e">
        <f>IF(AM127="","",RANK(AS127,AS126:AS128,1))</f>
        <v>#VALUE!</v>
      </c>
      <c r="AU127" s="216" t="b">
        <f>NOT(OR(K20="",K22="",K24=""))</f>
        <v>0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38"/>
      <c r="AF128" s="138"/>
      <c r="AG128" s="18"/>
      <c r="AH128" s="18"/>
      <c r="AI128" s="18"/>
      <c r="AJ128" s="18"/>
      <c r="AL128" s="217" t="s">
        <v>35</v>
      </c>
      <c r="AM128" s="113">
        <f>Z42</f>
        <v>2</v>
      </c>
      <c r="AN128" s="209">
        <f>IF(AM128="","",RANK(AM128,AM126:AM128,0))</f>
        <v>3</v>
      </c>
      <c r="AO128" s="235" t="str">
        <f>AH35</f>
        <v/>
      </c>
      <c r="AP128" s="111" t="str">
        <f>IF(AO128="","",RANK(AO128,AO126:AO128,0))</f>
        <v/>
      </c>
      <c r="AQ128" s="114">
        <f>AG42</f>
        <v>1.1228070175438596</v>
      </c>
      <c r="AR128" s="111">
        <f>IF(AQ128="","",RANK(AQ128,AQ126:AQ128,0))</f>
        <v>3</v>
      </c>
      <c r="AS128" s="209" t="e">
        <f>IF(AN128="",1000,SUM(AN128*9+AP128*3+AR128))</f>
        <v>#VALUE!</v>
      </c>
      <c r="AT128" s="111" t="e">
        <f>IF(AM128="","",RANK(AS128,AS126:AS128,1))</f>
        <v>#VALUE!</v>
      </c>
      <c r="AU128" s="216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38"/>
      <c r="AF129" s="138"/>
      <c r="AG129" s="18"/>
      <c r="AH129" s="18"/>
      <c r="AI129" s="18"/>
      <c r="AJ129" s="18"/>
      <c r="AL129" s="31"/>
      <c r="AM129" s="113" t="s">
        <v>18</v>
      </c>
      <c r="AN129" s="209" t="s">
        <v>66</v>
      </c>
      <c r="AO129" s="235"/>
      <c r="AP129" s="111" t="s">
        <v>125</v>
      </c>
      <c r="AQ129" s="194" t="s">
        <v>20</v>
      </c>
      <c r="AR129" s="111" t="s">
        <v>67</v>
      </c>
      <c r="AS129" s="31"/>
      <c r="AT129" s="111" t="s">
        <v>70</v>
      </c>
      <c r="AU129" s="216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38"/>
      <c r="AF130" s="138"/>
      <c r="AG130" s="18"/>
      <c r="AH130" s="18"/>
      <c r="AI130" s="18"/>
      <c r="AJ130" s="18"/>
      <c r="AL130" s="217" t="s">
        <v>33</v>
      </c>
      <c r="AM130" s="113">
        <f>B42</f>
        <v>4</v>
      </c>
      <c r="AN130" s="209">
        <f>IF(AM130="","",RANK(AM130,AM130:AM131,0))</f>
        <v>2</v>
      </c>
      <c r="AO130" s="235" t="str">
        <f>J35</f>
        <v/>
      </c>
      <c r="AP130" s="111" t="str">
        <f>IF(AO130="","",RANK(AO130,AO130:AO131,0))</f>
        <v/>
      </c>
      <c r="AQ130" s="114">
        <f>I42</f>
        <v>1.4257425742574257</v>
      </c>
      <c r="AR130" s="111">
        <f>IF(AQ130="","",RANK(AQ130,AQ130:AQ131,0))</f>
        <v>2</v>
      </c>
      <c r="AS130" s="209" t="e">
        <f>IF(AN130="",1000,SUM(AN130*4+AP130*2+AR130))</f>
        <v>#VALUE!</v>
      </c>
      <c r="AT130" s="111" t="e">
        <f>IF(AM130="","",RANK(AS130,AS130:AS131,1))</f>
        <v>#VALUE!</v>
      </c>
      <c r="AU130" s="216" t="b">
        <f>AND(K24="",K26="",K28="",K30="")</f>
        <v>1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38"/>
      <c r="AF131" s="138"/>
      <c r="AG131" s="18"/>
      <c r="AH131" s="18"/>
      <c r="AI131" s="18"/>
      <c r="AJ131" s="18"/>
      <c r="AL131" s="217" t="s">
        <v>34</v>
      </c>
      <c r="AM131" s="113">
        <f>N42</f>
        <v>6</v>
      </c>
      <c r="AN131" s="209">
        <f>IF(AM131="","",RANK(AM131,AM130:AM131,0))</f>
        <v>1</v>
      </c>
      <c r="AO131" s="235" t="str">
        <f>V35</f>
        <v/>
      </c>
      <c r="AP131" s="111" t="str">
        <f>IF(AO131="","",RANK(AO131,AO130:AO131,0))</f>
        <v/>
      </c>
      <c r="AQ131" s="114">
        <f>U42</f>
        <v>1.6666666666666667</v>
      </c>
      <c r="AR131" s="111">
        <f>IF(AQ131="","",RANK(AQ131,AQ130:AQ131,0))</f>
        <v>1</v>
      </c>
      <c r="AS131" s="209" t="e">
        <f>IF(AN131="",1000,SUM(AN131*4+AP131*2+AR131))</f>
        <v>#VALUE!</v>
      </c>
      <c r="AT131" s="111" t="e">
        <f>IF(AM131="","",RANK(AS131,AS130:AS131,1))</f>
        <v>#VALUE!</v>
      </c>
      <c r="AU131" s="216" t="b">
        <f>NOT(OR(K20="",K22=""))</f>
        <v>0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38"/>
      <c r="AF132" s="138"/>
      <c r="AG132" s="18"/>
      <c r="AH132" s="18"/>
      <c r="AI132" s="18"/>
      <c r="AJ132" s="18"/>
      <c r="AL132" s="31"/>
      <c r="AM132" s="207"/>
      <c r="AN132" s="207"/>
      <c r="AO132" s="31"/>
      <c r="AP132" s="31"/>
      <c r="AQ132" s="31"/>
      <c r="AR132" s="31"/>
      <c r="AS132" s="31"/>
      <c r="AT132" s="31"/>
      <c r="AU132" s="216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38"/>
      <c r="AF133" s="138"/>
      <c r="AG133" s="18"/>
      <c r="AH133" s="18"/>
      <c r="AI133" s="18"/>
      <c r="AJ133" s="18"/>
      <c r="AL133" s="31"/>
      <c r="AM133" s="207"/>
      <c r="AN133" s="207"/>
      <c r="AO133" s="31"/>
      <c r="AP133" s="31"/>
      <c r="AQ133" s="31"/>
      <c r="AR133" s="31"/>
      <c r="AS133" s="31"/>
      <c r="AT133" s="31"/>
      <c r="AU133" s="216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38"/>
      <c r="AF134" s="138"/>
      <c r="AG134" s="18"/>
      <c r="AH134" s="18"/>
      <c r="AI134" s="18"/>
      <c r="AJ134" s="18"/>
      <c r="AL134" s="31"/>
      <c r="AM134" s="207"/>
      <c r="AN134" s="207"/>
      <c r="AO134" s="31"/>
      <c r="AP134" s="31"/>
      <c r="AQ134" s="31"/>
      <c r="AR134" s="31"/>
      <c r="AS134" s="31"/>
      <c r="AT134" s="31"/>
      <c r="AU134" s="216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38"/>
      <c r="AF135" s="138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38"/>
      <c r="AF136" s="138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38"/>
      <c r="AF137" s="138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38"/>
      <c r="AF138" s="138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38"/>
      <c r="AF139" s="138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38"/>
      <c r="AF140" s="138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38"/>
      <c r="AF141" s="138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38"/>
      <c r="AF142" s="138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38"/>
      <c r="AF143" s="138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38"/>
      <c r="AF144" s="138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38"/>
      <c r="AF145" s="138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38"/>
      <c r="AF146" s="138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38"/>
      <c r="AF147" s="138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38"/>
      <c r="AF148" s="138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38"/>
      <c r="AF149" s="138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38"/>
      <c r="AF150" s="138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38"/>
      <c r="AF151" s="138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38"/>
      <c r="AF152" s="138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38"/>
      <c r="AF153" s="138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38"/>
      <c r="AF154" s="138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38"/>
      <c r="AF155" s="138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38"/>
      <c r="AF156" s="138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38"/>
      <c r="AF157" s="138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38"/>
      <c r="AF158" s="138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38"/>
      <c r="AF159" s="138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38"/>
      <c r="AF160" s="138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38"/>
      <c r="AF161" s="138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38"/>
      <c r="AF162" s="138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38"/>
      <c r="AF163" s="138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38"/>
      <c r="AF164" s="138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38"/>
      <c r="AF165" s="138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38"/>
      <c r="AF166" s="138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38"/>
      <c r="AF167" s="138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38"/>
      <c r="AF168" s="138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38"/>
      <c r="AF169" s="138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38"/>
      <c r="AF170" s="138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38"/>
      <c r="AF171" s="138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38"/>
      <c r="AF172" s="138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38"/>
      <c r="AF173" s="138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38"/>
      <c r="AF174" s="138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38"/>
      <c r="AF175" s="138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38"/>
      <c r="AF176" s="138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38"/>
      <c r="AF177" s="138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38"/>
      <c r="AF178" s="138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38"/>
      <c r="AF179" s="138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38"/>
      <c r="AF180" s="138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38"/>
      <c r="AF181" s="138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38"/>
      <c r="AF182" s="138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38"/>
      <c r="AF183" s="138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38"/>
      <c r="AF184" s="138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38"/>
      <c r="AF185" s="138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38"/>
      <c r="AF186" s="138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38"/>
      <c r="AF187" s="138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38"/>
      <c r="AF188" s="138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38"/>
      <c r="AF189" s="138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38"/>
      <c r="AF190" s="138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38"/>
      <c r="AF191" s="138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password="CAD7" sheet="1" objects="1" scenarios="1" selectLockedCells="1"/>
  <dataConsolidate/>
  <mergeCells count="315"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R22:AW22"/>
    <mergeCell ref="AR23:AY23"/>
    <mergeCell ref="AR20:AT20"/>
    <mergeCell ref="AR19:AS19"/>
    <mergeCell ref="AR21:AT21"/>
    <mergeCell ref="N20:O21"/>
    <mergeCell ref="N22:O23"/>
    <mergeCell ref="Q20:X21"/>
    <mergeCell ref="Q22:X23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39370078740157483" right="0" top="0.39370078740157483" bottom="0" header="0" footer="0.19685039370078741"/>
  <pageSetup paperSize="9" scale="70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2019-09-18T20:53:35Z</cp:lastPrinted>
  <dcterms:created xsi:type="dcterms:W3CDTF">2007-11-15T17:37:34Z</dcterms:created>
  <dcterms:modified xsi:type="dcterms:W3CDTF">2019-09-18T20:57:17Z</dcterms:modified>
</cp:coreProperties>
</file>