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11640"/>
  </bookViews>
  <sheets>
    <sheet name="Spielbericht Mannschaft" sheetId="4" r:id="rId1"/>
  </sheets>
  <definedNames>
    <definedName name="_xlnm.Print_Area" localSheetId="0">'Spielbericht Mannschaft'!$A$1:$AJ$32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21" i="4"/>
  <c r="AM21"/>
  <c r="AN21"/>
  <c r="K21"/>
  <c r="AV21"/>
  <c r="AM26"/>
  <c r="AN26"/>
  <c r="Y21"/>
  <c r="AZ22"/>
  <c r="AM22"/>
  <c r="AO22"/>
  <c r="AV27"/>
  <c r="AV22"/>
  <c r="AM27"/>
  <c r="AO27"/>
  <c r="AT30"/>
  <c r="AZ20"/>
  <c r="AM20"/>
  <c r="AP20"/>
  <c r="AV20"/>
  <c r="AM25"/>
  <c r="AN25"/>
  <c r="Y20"/>
  <c r="AT23"/>
  <c r="AV23"/>
  <c r="AV28"/>
  <c r="AT28"/>
  <c r="AM28"/>
  <c r="AO28"/>
  <c r="AM23"/>
  <c r="AO23"/>
  <c r="AW28"/>
  <c r="AW23"/>
  <c r="AS23"/>
  <c r="AZ23"/>
  <c r="AN17"/>
  <c r="AL17"/>
  <c r="AO13"/>
  <c r="AT22"/>
  <c r="AT46"/>
  <c r="AQ47"/>
  <c r="AY46"/>
  <c r="AX46"/>
  <c r="AY45"/>
  <c r="AX45"/>
  <c r="AY44"/>
  <c r="AU46"/>
  <c r="BA13"/>
  <c r="AU45"/>
  <c r="AU44"/>
  <c r="AQ46"/>
  <c r="AQ45"/>
  <c r="AP45"/>
  <c r="BA8"/>
  <c r="AQ44"/>
  <c r="AP44"/>
  <c r="BA7"/>
  <c r="AX44"/>
  <c r="BA14"/>
  <c r="AT44"/>
  <c r="AT45"/>
  <c r="AP47"/>
  <c r="AP46"/>
  <c r="AM49"/>
  <c r="AM48"/>
  <c r="AM47"/>
  <c r="AM45"/>
  <c r="AM46"/>
  <c r="AL46"/>
  <c r="AO46"/>
  <c r="AL49"/>
  <c r="AN49"/>
  <c r="AL48"/>
  <c r="AL47"/>
  <c r="AN46"/>
  <c r="AL45"/>
  <c r="BA2"/>
  <c r="AM44"/>
  <c r="AL44"/>
  <c r="BA1"/>
  <c r="AR20"/>
  <c r="AR18"/>
  <c r="Q24"/>
  <c r="AV26"/>
  <c r="AV25"/>
  <c r="AT20"/>
  <c r="AT26"/>
  <c r="AT25"/>
  <c r="AT21"/>
  <c r="AT27"/>
  <c r="AR25"/>
  <c r="AR31"/>
  <c r="U24"/>
  <c r="AN27"/>
  <c r="Y22"/>
  <c r="AN23"/>
  <c r="K23"/>
  <c r="AN22"/>
  <c r="K22"/>
  <c r="BA12"/>
  <c r="BA16"/>
  <c r="BA15"/>
  <c r="BA5"/>
  <c r="BA11"/>
  <c r="AZ45"/>
  <c r="AN48"/>
  <c r="AO48"/>
  <c r="AS45"/>
  <c r="BA44"/>
  <c r="AW45"/>
  <c r="BA46"/>
  <c r="AV44"/>
  <c r="AZ46"/>
  <c r="BA45"/>
  <c r="AZ44"/>
  <c r="AW44"/>
  <c r="AV45"/>
  <c r="AP27"/>
  <c r="AP26"/>
  <c r="AP23"/>
  <c r="AR45"/>
  <c r="AP22"/>
  <c r="BA47"/>
  <c r="AZ47"/>
  <c r="AS44"/>
  <c r="BA9"/>
  <c r="AV46"/>
  <c r="AV47"/>
  <c r="AW46"/>
  <c r="AW47"/>
  <c r="AR46"/>
  <c r="AR44"/>
  <c r="AR47"/>
  <c r="AS46"/>
  <c r="AO26"/>
  <c r="I23"/>
  <c r="AS22"/>
  <c r="AN45"/>
  <c r="AS47"/>
  <c r="AP28"/>
  <c r="AN28"/>
  <c r="Y23"/>
  <c r="AS27"/>
  <c r="AB22"/>
  <c r="AO21"/>
  <c r="AS21"/>
  <c r="I21"/>
  <c r="AP21"/>
  <c r="AP24"/>
  <c r="AP18"/>
  <c r="R24"/>
  <c r="AO25"/>
  <c r="AO20"/>
  <c r="AS20"/>
  <c r="I20"/>
  <c r="AN20"/>
  <c r="K20"/>
  <c r="AO24"/>
  <c r="AO18"/>
  <c r="N24"/>
  <c r="AP25"/>
  <c r="AS28"/>
  <c r="AB23"/>
  <c r="I22"/>
  <c r="BA10"/>
  <c r="BA4"/>
  <c r="AO47"/>
  <c r="AN47"/>
  <c r="AO49"/>
  <c r="AO44"/>
  <c r="BA6"/>
  <c r="BA3"/>
  <c r="AO45"/>
  <c r="AN44"/>
  <c r="AR48"/>
  <c r="AS48"/>
  <c r="AO29"/>
  <c r="AO33"/>
  <c r="V24"/>
  <c r="AS26"/>
  <c r="AB21"/>
  <c r="Q12"/>
  <c r="AP29"/>
  <c r="AP33"/>
  <c r="AL11"/>
  <c r="AX20"/>
  <c r="AS24"/>
  <c r="AS25"/>
  <c r="AB20"/>
  <c r="AO16"/>
  <c r="AQ20"/>
  <c r="K24"/>
  <c r="AN50"/>
  <c r="AO50"/>
  <c r="Q15"/>
  <c r="AN51"/>
  <c r="AL53"/>
  <c r="AO51"/>
  <c r="AM53"/>
  <c r="AO31"/>
  <c r="AQ25"/>
  <c r="Y24"/>
  <c r="AX26"/>
  <c r="AS29"/>
  <c r="AO11"/>
  <c r="AB24"/>
  <c r="AH15"/>
  <c r="AF12"/>
  <c r="I18"/>
  <c r="AH12"/>
  <c r="AC18"/>
  <c r="I24"/>
  <c r="AF15"/>
  <c r="AM11"/>
  <c r="AM15"/>
</calcChain>
</file>

<file path=xl/sharedStrings.xml><?xml version="1.0" encoding="utf-8"?>
<sst xmlns="http://schemas.openxmlformats.org/spreadsheetml/2006/main" count="175" uniqueCount="122">
  <si>
    <t>Bälle</t>
  </si>
  <si>
    <t>GD</t>
  </si>
  <si>
    <t>HS</t>
  </si>
  <si>
    <t>Ausrichter:</t>
  </si>
  <si>
    <t>Datum:</t>
  </si>
  <si>
    <t>Disziplin:</t>
  </si>
  <si>
    <t>Frei</t>
  </si>
  <si>
    <t>Dreiband</t>
  </si>
  <si>
    <t>Cadre 35/2</t>
  </si>
  <si>
    <t>Spielbericht - Mannschaftsmeisterschaft</t>
  </si>
  <si>
    <t>:</t>
  </si>
  <si>
    <t>Unterschrift Turnierleitung</t>
  </si>
  <si>
    <t>Aufnahmen</t>
  </si>
  <si>
    <t xml:space="preserve">    Turnierlokal:  </t>
  </si>
  <si>
    <t>Spielklassen:</t>
  </si>
  <si>
    <t>I</t>
  </si>
  <si>
    <t>II</t>
  </si>
  <si>
    <t>III</t>
  </si>
  <si>
    <t>Name, Vorname</t>
  </si>
  <si>
    <t>Heimmannschaft:</t>
  </si>
  <si>
    <t>Gastmannschaft:</t>
  </si>
  <si>
    <t>Bemerkung:</t>
  </si>
  <si>
    <t>spieler1</t>
  </si>
  <si>
    <t>spieler2</t>
  </si>
  <si>
    <t>spieler3</t>
  </si>
  <si>
    <t>spieler4</t>
  </si>
  <si>
    <t>AN</t>
  </si>
  <si>
    <t>Heim</t>
  </si>
  <si>
    <t>Gast</t>
  </si>
  <si>
    <t>BZ+AN leer</t>
  </si>
  <si>
    <t>GD gesamt</t>
  </si>
  <si>
    <t>ist 0</t>
  </si>
  <si>
    <t>WAHR ist 0</t>
  </si>
  <si>
    <t>PP</t>
  </si>
  <si>
    <t>Heim+Gast</t>
  </si>
  <si>
    <t>Eintrag ja/nein</t>
  </si>
  <si>
    <t>Heim/Gast leer</t>
  </si>
  <si>
    <t>Matchpunkte:</t>
  </si>
  <si>
    <t>Partiepunkte:</t>
  </si>
  <si>
    <t>Endergebnis:</t>
  </si>
  <si>
    <t>Heim:</t>
  </si>
  <si>
    <t>Gast:</t>
  </si>
  <si>
    <t>H+G 1+2 leer</t>
  </si>
  <si>
    <t>F1</t>
  </si>
  <si>
    <t>F2</t>
  </si>
  <si>
    <t>F3</t>
  </si>
  <si>
    <t>F4</t>
  </si>
  <si>
    <t>F5</t>
  </si>
  <si>
    <t>F6</t>
  </si>
  <si>
    <t>C1</t>
  </si>
  <si>
    <t>C2</t>
  </si>
  <si>
    <t>C3</t>
  </si>
  <si>
    <t>C4</t>
  </si>
  <si>
    <t>DB1</t>
  </si>
  <si>
    <t>DB2</t>
  </si>
  <si>
    <t>DB3</t>
  </si>
  <si>
    <t>DBI</t>
  </si>
  <si>
    <t>DBII</t>
  </si>
  <si>
    <t>DBIII</t>
  </si>
  <si>
    <t>BZ</t>
  </si>
  <si>
    <t>0,600 - oo</t>
  </si>
  <si>
    <t>0,350 - 0,599</t>
  </si>
  <si>
    <t>0,000 - 0,349</t>
  </si>
  <si>
    <t>0,750 - oo</t>
  </si>
  <si>
    <t>0,450 - 0,749</t>
  </si>
  <si>
    <t>0,000 - 0,449</t>
  </si>
  <si>
    <t>16,00 - oo</t>
  </si>
  <si>
    <t>10,00 - 15,99</t>
  </si>
  <si>
    <t>6,00 - 9,99</t>
  </si>
  <si>
    <t>0,00 - 5,99</t>
  </si>
  <si>
    <t>20,00 - oo</t>
  </si>
  <si>
    <t>12,00 - 19,99</t>
  </si>
  <si>
    <t>7,00 - 11,99</t>
  </si>
  <si>
    <t>4,00 - 6,99</t>
  </si>
  <si>
    <t>2,00 - 3,99</t>
  </si>
  <si>
    <t>0,00 - 1,99</t>
  </si>
  <si>
    <t>DB klein</t>
  </si>
  <si>
    <t>DB groß</t>
  </si>
  <si>
    <t>C 35/2</t>
  </si>
  <si>
    <t>Die grauen Felder bitte ausfüllen !</t>
  </si>
  <si>
    <t>Spielvorgaben:</t>
  </si>
  <si>
    <t>300 / 10</t>
  </si>
  <si>
    <t>250 / 15</t>
  </si>
  <si>
    <t>200 / 20</t>
  </si>
  <si>
    <t>60 / 30</t>
  </si>
  <si>
    <t>200 / 15</t>
  </si>
  <si>
    <t>150 / 20</t>
  </si>
  <si>
    <t>40 / 40</t>
  </si>
  <si>
    <t>30 / 40</t>
  </si>
  <si>
    <t>20 / 40</t>
  </si>
  <si>
    <t>40 / 50</t>
  </si>
  <si>
    <t>25 / 40</t>
  </si>
  <si>
    <t xml:space="preserve">  MGD von - bis:  </t>
  </si>
  <si>
    <t>alle gespielt</t>
  </si>
  <si>
    <t>gewonnen</t>
  </si>
  <si>
    <t>remis</t>
  </si>
  <si>
    <t>1-3 leer</t>
  </si>
  <si>
    <t>PP nichts</t>
  </si>
  <si>
    <t>ergebnis</t>
  </si>
  <si>
    <t>B-AN-B</t>
  </si>
  <si>
    <t>Points</t>
  </si>
  <si>
    <t xml:space="preserve">  Points / AN: </t>
  </si>
  <si>
    <t>150 /20</t>
  </si>
  <si>
    <t>100 / 20</t>
  </si>
  <si>
    <t>100 / 30</t>
  </si>
  <si>
    <t>*</t>
  </si>
  <si>
    <t>Mit der Unterschrift bestätigt der Mannschaftsführer das Einverständnis aller Spieler seiner Mannschaft</t>
  </si>
  <si>
    <t>zur Veröffentlichung des Spielberichtes und eines Fotos.</t>
  </si>
  <si>
    <r>
      <t>Unterschrift Heimmannschaft</t>
    </r>
    <r>
      <rPr>
        <b/>
        <sz val="8"/>
        <color rgb="FFFF0000"/>
        <rFont val="Arial"/>
        <family val="2"/>
      </rPr>
      <t xml:space="preserve"> *</t>
    </r>
  </si>
  <si>
    <r>
      <t>Unterschrift Gastmannschaft</t>
    </r>
    <r>
      <rPr>
        <b/>
        <sz val="8"/>
        <color rgb="FFFF0000"/>
        <rFont val="Arial"/>
        <family val="2"/>
      </rPr>
      <t xml:space="preserve"> *</t>
    </r>
  </si>
  <si>
    <t>Merzenich</t>
  </si>
  <si>
    <t>Bergisch Gladbach</t>
  </si>
  <si>
    <t>BG</t>
  </si>
  <si>
    <t>X</t>
  </si>
  <si>
    <t>Schiefer, Guido</t>
  </si>
  <si>
    <t>Schuh, Christine</t>
  </si>
  <si>
    <t>Schiefer, Arno</t>
  </si>
  <si>
    <t>Becker, Patrick</t>
  </si>
  <si>
    <t>Wickenkamp, Peter</t>
  </si>
  <si>
    <t>Titze, Katja</t>
  </si>
  <si>
    <t>Servos, Severin</t>
  </si>
  <si>
    <t>Schwarzenberg, Werner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</si>
</sst>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dd/mm/yy;@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Bank Gothic"/>
    </font>
    <font>
      <sz val="10"/>
      <name val="Bank Gothic"/>
    </font>
    <font>
      <b/>
      <sz val="12"/>
      <name val="Bank Gothic"/>
    </font>
    <font>
      <b/>
      <sz val="10"/>
      <name val="Bank Gothic"/>
    </font>
    <font>
      <b/>
      <sz val="9"/>
      <name val="Bank Gothic"/>
    </font>
    <font>
      <b/>
      <sz val="14"/>
      <name val="Bank Gothic"/>
    </font>
    <font>
      <b/>
      <i/>
      <u/>
      <sz val="12"/>
      <name val="Bank Gothic"/>
    </font>
    <font>
      <sz val="12"/>
      <name val="Bank Gothic"/>
    </font>
    <font>
      <b/>
      <i/>
      <sz val="12"/>
      <name val="Bank Gothic"/>
    </font>
    <font>
      <b/>
      <i/>
      <sz val="10"/>
      <name val="Bank Gothic"/>
    </font>
    <font>
      <b/>
      <sz val="18"/>
      <name val="Bank Gothic"/>
    </font>
    <font>
      <sz val="14"/>
      <name val="Bank Gothic"/>
    </font>
    <font>
      <b/>
      <sz val="10"/>
      <color indexed="10"/>
      <name val="Bank Gothic"/>
    </font>
    <font>
      <b/>
      <sz val="12"/>
      <color indexed="8"/>
      <name val="Bank Gothic"/>
    </font>
    <font>
      <sz val="16"/>
      <name val="Bradley Hand ITC TT-Bold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/>
      <sz val="10"/>
      <color indexed="8"/>
      <name val="Arial"/>
      <family val="2"/>
    </font>
    <font>
      <b/>
      <sz val="8"/>
      <name val="Bank Gothic"/>
    </font>
    <font>
      <sz val="12"/>
      <color rgb="FF0070C0"/>
      <name val="Bank Gothic"/>
    </font>
    <font>
      <b/>
      <sz val="10"/>
      <color rgb="FF0070C0"/>
      <name val="Arial"/>
      <family val="2"/>
    </font>
    <font>
      <sz val="10"/>
      <color rgb="FF0070C0"/>
      <name val="Bank Gothic"/>
    </font>
    <font>
      <sz val="10"/>
      <color rgb="FF0070C0"/>
      <name val="Arial"/>
      <family val="2"/>
    </font>
    <font>
      <b/>
      <sz val="10"/>
      <color rgb="FF0070C0"/>
      <name val="Bank Gothic"/>
    </font>
    <font>
      <b/>
      <sz val="18"/>
      <color rgb="FF0070C0"/>
      <name val="Bank Gothic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sz val="8"/>
      <color rgb="FF0070C0"/>
      <name val="Bank Gothic"/>
    </font>
    <font>
      <sz val="24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Bank Gothic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1" xfId="0" applyFont="1" applyBorder="1" applyProtection="1"/>
    <xf numFmtId="0" fontId="10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10" fillId="0" borderId="1" xfId="0" applyFont="1" applyBorder="1" applyAlignment="1" applyProtection="1">
      <alignment vertical="top"/>
    </xf>
    <xf numFmtId="0" fontId="4" fillId="0" borderId="3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5" xfId="0" applyFont="1" applyBorder="1" applyProtection="1"/>
    <xf numFmtId="0" fontId="10" fillId="2" borderId="0" xfId="0" applyFont="1" applyFill="1" applyBorder="1" applyProtection="1"/>
    <xf numFmtId="0" fontId="19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4" fillId="2" borderId="0" xfId="0" applyFont="1" applyFill="1" applyBorder="1" applyProtection="1">
      <protection hidden="1"/>
    </xf>
    <xf numFmtId="1" fontId="4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49" fontId="16" fillId="2" borderId="0" xfId="0" applyNumberFormat="1" applyFont="1" applyFill="1" applyBorder="1" applyAlignment="1" applyProtection="1">
      <protection hidden="1"/>
    </xf>
    <xf numFmtId="0" fontId="10" fillId="0" borderId="1" xfId="0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164" fontId="19" fillId="2" borderId="0" xfId="0" applyNumberFormat="1" applyFont="1" applyFill="1" applyBorder="1" applyProtection="1">
      <protection hidden="1"/>
    </xf>
    <xf numFmtId="0" fontId="19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protection hidden="1"/>
    </xf>
    <xf numFmtId="1" fontId="19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" fontId="18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" fontId="19" fillId="2" borderId="0" xfId="0" applyNumberFormat="1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1" fontId="14" fillId="2" borderId="0" xfId="0" applyNumberFormat="1" applyFont="1" applyFill="1" applyBorder="1" applyAlignment="1" applyProtection="1">
      <alignment horizontal="center" vertical="center"/>
      <protection hidden="1"/>
    </xf>
    <xf numFmtId="164" fontId="14" fillId="2" borderId="0" xfId="0" applyNumberFormat="1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0" borderId="8" xfId="0" applyFont="1" applyBorder="1" applyProtection="1"/>
    <xf numFmtId="0" fontId="4" fillId="4" borderId="0" xfId="0" applyFont="1" applyFill="1" applyBorder="1" applyProtection="1"/>
    <xf numFmtId="0" fontId="4" fillId="0" borderId="0" xfId="0" applyFont="1" applyBorder="1" applyProtection="1"/>
    <xf numFmtId="0" fontId="25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top"/>
      <protection hidden="1"/>
    </xf>
    <xf numFmtId="0" fontId="24" fillId="2" borderId="0" xfId="0" applyFont="1" applyFill="1" applyBorder="1" applyAlignment="1" applyProtection="1">
      <alignment vertical="top"/>
      <protection hidden="1"/>
    </xf>
    <xf numFmtId="0" fontId="32" fillId="4" borderId="0" xfId="0" applyFont="1" applyFill="1" applyBorder="1" applyAlignment="1" applyProtection="1">
      <alignment vertical="top"/>
    </xf>
    <xf numFmtId="0" fontId="32" fillId="4" borderId="11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top"/>
    </xf>
    <xf numFmtId="0" fontId="22" fillId="3" borderId="7" xfId="0" applyNumberFormat="1" applyFont="1" applyFill="1" applyBorder="1" applyAlignment="1" applyProtection="1">
      <alignment horizontal="center" vertical="center"/>
      <protection locked="0"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Border="1" applyProtection="1"/>
    <xf numFmtId="0" fontId="10" fillId="0" borderId="17" xfId="0" applyFont="1" applyBorder="1" applyProtection="1"/>
    <xf numFmtId="0" fontId="4" fillId="0" borderId="17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top"/>
    </xf>
    <xf numFmtId="0" fontId="4" fillId="0" borderId="19" xfId="0" applyFont="1" applyBorder="1" applyProtection="1"/>
    <xf numFmtId="0" fontId="10" fillId="0" borderId="19" xfId="0" applyFont="1" applyBorder="1" applyProtection="1"/>
    <xf numFmtId="0" fontId="4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top"/>
    </xf>
    <xf numFmtId="0" fontId="4" fillId="0" borderId="18" xfId="0" applyFont="1" applyBorder="1" applyProtection="1"/>
    <xf numFmtId="0" fontId="10" fillId="0" borderId="18" xfId="0" applyFont="1" applyBorder="1" applyProtection="1"/>
    <xf numFmtId="0" fontId="4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vertical="top"/>
    </xf>
    <xf numFmtId="0" fontId="4" fillId="0" borderId="20" xfId="0" applyFont="1" applyBorder="1" applyProtection="1"/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locked="0" hidden="1"/>
    </xf>
    <xf numFmtId="164" fontId="19" fillId="2" borderId="18" xfId="0" applyNumberFormat="1" applyFont="1" applyFill="1" applyBorder="1" applyAlignment="1" applyProtection="1">
      <alignment vertical="center"/>
    </xf>
    <xf numFmtId="0" fontId="23" fillId="2" borderId="18" xfId="0" applyFont="1" applyFill="1" applyBorder="1" applyAlignment="1" applyProtection="1">
      <alignment vertical="center"/>
    </xf>
    <xf numFmtId="0" fontId="19" fillId="2" borderId="18" xfId="0" applyFont="1" applyFill="1" applyBorder="1" applyProtection="1"/>
    <xf numFmtId="0" fontId="19" fillId="2" borderId="18" xfId="0" applyFont="1" applyFill="1" applyBorder="1" applyAlignment="1" applyProtection="1">
      <protection locked="0"/>
    </xf>
    <xf numFmtId="1" fontId="14" fillId="2" borderId="18" xfId="0" applyNumberFormat="1" applyFont="1" applyFill="1" applyBorder="1" applyAlignment="1" applyProtection="1">
      <alignment horizontal="center" vertical="center"/>
    </xf>
    <xf numFmtId="164" fontId="14" fillId="2" borderId="18" xfId="0" applyNumberFormat="1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vertical="center"/>
    </xf>
    <xf numFmtId="0" fontId="10" fillId="2" borderId="18" xfId="0" applyFont="1" applyFill="1" applyBorder="1" applyProtection="1"/>
    <xf numFmtId="0" fontId="4" fillId="2" borderId="18" xfId="0" applyFont="1" applyFill="1" applyBorder="1" applyProtection="1"/>
    <xf numFmtId="0" fontId="4" fillId="2" borderId="18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2" fillId="2" borderId="18" xfId="0" applyFont="1" applyFill="1" applyBorder="1" applyAlignment="1" applyProtection="1">
      <alignment horizontal="center" vertical="top"/>
    </xf>
    <xf numFmtId="0" fontId="10" fillId="2" borderId="18" xfId="0" applyFont="1" applyFill="1" applyBorder="1" applyAlignment="1" applyProtection="1">
      <protection locked="0" hidden="1"/>
    </xf>
    <xf numFmtId="0" fontId="17" fillId="2" borderId="18" xfId="0" applyFont="1" applyFill="1" applyBorder="1" applyAlignment="1" applyProtection="1">
      <protection locked="0" hidden="1"/>
    </xf>
    <xf numFmtId="0" fontId="12" fillId="2" borderId="1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33" fillId="2" borderId="0" xfId="0" applyFont="1" applyFill="1" applyBorder="1" applyProtection="1">
      <protection hidden="1"/>
    </xf>
    <xf numFmtId="0" fontId="35" fillId="4" borderId="0" xfId="0" applyFont="1" applyFill="1" applyBorder="1" applyProtection="1">
      <protection hidden="1"/>
    </xf>
    <xf numFmtId="0" fontId="35" fillId="4" borderId="0" xfId="0" applyFont="1" applyFill="1" applyBorder="1" applyProtection="1"/>
    <xf numFmtId="0" fontId="36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0" fontId="35" fillId="0" borderId="18" xfId="0" applyFont="1" applyBorder="1" applyProtection="1"/>
    <xf numFmtId="0" fontId="38" fillId="4" borderId="0" xfId="0" applyFont="1" applyFill="1" applyBorder="1" applyAlignment="1" applyProtection="1">
      <protection hidden="1"/>
    </xf>
    <xf numFmtId="0" fontId="38" fillId="4" borderId="0" xfId="0" applyFont="1" applyFill="1" applyBorder="1" applyAlignment="1" applyProtection="1"/>
    <xf numFmtId="0" fontId="33" fillId="4" borderId="0" xfId="0" applyFont="1" applyFill="1" applyBorder="1" applyProtection="1">
      <protection hidden="1"/>
    </xf>
    <xf numFmtId="0" fontId="36" fillId="4" borderId="0" xfId="0" applyFont="1" applyFill="1" applyBorder="1" applyProtection="1">
      <protection hidden="1"/>
    </xf>
    <xf numFmtId="0" fontId="33" fillId="4" borderId="0" xfId="0" applyFont="1" applyFill="1" applyBorder="1" applyProtection="1"/>
    <xf numFmtId="0" fontId="33" fillId="0" borderId="18" xfId="0" applyFont="1" applyBorder="1" applyProtection="1"/>
    <xf numFmtId="0" fontId="34" fillId="4" borderId="0" xfId="0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/>
    </xf>
    <xf numFmtId="0" fontId="37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protection hidden="1"/>
    </xf>
    <xf numFmtId="164" fontId="35" fillId="4" borderId="0" xfId="0" applyNumberFormat="1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164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 vertical="center"/>
      <protection hidden="1"/>
    </xf>
    <xf numFmtId="1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Protection="1">
      <protection hidden="1"/>
    </xf>
    <xf numFmtId="1" fontId="37" fillId="4" borderId="0" xfId="0" applyNumberFormat="1" applyFont="1" applyFill="1" applyBorder="1" applyProtection="1">
      <protection hidden="1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35" fillId="4" borderId="0" xfId="0" applyFont="1" applyFill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164" fontId="35" fillId="4" borderId="0" xfId="0" applyNumberFormat="1" applyFont="1" applyFill="1" applyBorder="1" applyAlignment="1" applyProtection="1">
      <alignment horizontal="center" vertical="center"/>
      <protection hidden="1"/>
    </xf>
    <xf numFmtId="0" fontId="37" fillId="4" borderId="0" xfId="0" applyFont="1" applyFill="1" applyBorder="1" applyProtection="1">
      <protection hidden="1"/>
    </xf>
    <xf numFmtId="0" fontId="39" fillId="4" borderId="0" xfId="0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vertical="top"/>
      <protection hidden="1"/>
    </xf>
    <xf numFmtId="0" fontId="33" fillId="4" borderId="0" xfId="0" applyFont="1" applyFill="1" applyBorder="1" applyAlignment="1" applyProtection="1">
      <alignment vertical="top"/>
      <protection hidden="1"/>
    </xf>
    <xf numFmtId="0" fontId="41" fillId="4" borderId="0" xfId="0" applyFont="1" applyFill="1" applyBorder="1" applyAlignment="1" applyProtection="1">
      <alignment vertical="top"/>
      <protection hidden="1"/>
    </xf>
    <xf numFmtId="164" fontId="36" fillId="4" borderId="0" xfId="0" applyNumberFormat="1" applyFont="1" applyFill="1" applyBorder="1" applyProtection="1">
      <protection hidden="1"/>
    </xf>
    <xf numFmtId="0" fontId="33" fillId="4" borderId="0" xfId="0" applyFont="1" applyFill="1" applyBorder="1" applyAlignment="1" applyProtection="1">
      <alignment vertical="top"/>
    </xf>
    <xf numFmtId="0" fontId="33" fillId="0" borderId="18" xfId="0" applyFont="1" applyBorder="1" applyAlignment="1" applyProtection="1">
      <alignment vertical="top"/>
    </xf>
    <xf numFmtId="0" fontId="40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vertical="center"/>
      <protection hidden="1"/>
    </xf>
    <xf numFmtId="1" fontId="22" fillId="2" borderId="25" xfId="0" applyNumberFormat="1" applyFont="1" applyFill="1" applyBorder="1" applyAlignment="1" applyProtection="1">
      <alignment horizontal="right" vertical="center"/>
      <protection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1" fontId="22" fillId="2" borderId="26" xfId="0" applyNumberFormat="1" applyFont="1" applyFill="1" applyBorder="1" applyAlignment="1" applyProtection="1">
      <alignment horizontal="left" vertical="center"/>
      <protection hidden="1"/>
    </xf>
    <xf numFmtId="0" fontId="22" fillId="2" borderId="25" xfId="0" applyFont="1" applyFill="1" applyBorder="1" applyAlignment="1" applyProtection="1">
      <alignment horizontal="right" vertical="center"/>
      <protection hidden="1"/>
    </xf>
    <xf numFmtId="0" fontId="22" fillId="2" borderId="26" xfId="0" applyFont="1" applyFill="1" applyBorder="1" applyAlignment="1" applyProtection="1">
      <alignment horizontal="left" vertical="center"/>
      <protection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7" xfId="0" applyFont="1" applyFill="1" applyBorder="1" applyAlignment="1" applyProtection="1">
      <alignment horizontal="center"/>
      <protection hidden="1"/>
    </xf>
    <xf numFmtId="1" fontId="10" fillId="2" borderId="7" xfId="0" applyNumberFormat="1" applyFont="1" applyFill="1" applyBorder="1" applyAlignment="1" applyProtection="1">
      <alignment horizontal="center"/>
      <protection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27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vertical="center"/>
      <protection locked="0" hidden="1"/>
    </xf>
    <xf numFmtId="0" fontId="46" fillId="2" borderId="0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 applyProtection="1">
      <alignment horizontal="left" vertical="center"/>
      <protection hidden="1"/>
    </xf>
    <xf numFmtId="0" fontId="47" fillId="2" borderId="0" xfId="0" applyFont="1" applyFill="1" applyBorder="1" applyAlignment="1" applyProtection="1">
      <alignment horizontal="center" vertical="center"/>
      <protection hidden="1"/>
    </xf>
    <xf numFmtId="1" fontId="47" fillId="2" borderId="0" xfId="0" applyNumberFormat="1" applyFont="1" applyFill="1" applyBorder="1" applyAlignment="1" applyProtection="1">
      <alignment horizontal="center" vertic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top"/>
      <protection hidden="1"/>
    </xf>
    <xf numFmtId="0" fontId="19" fillId="2" borderId="0" xfId="0" applyFont="1" applyFill="1" applyBorder="1" applyAlignment="1" applyProtection="1">
      <alignment horizontal="center" vertical="top"/>
      <protection hidden="1"/>
    </xf>
    <xf numFmtId="0" fontId="25" fillId="2" borderId="10" xfId="0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19" fillId="2" borderId="23" xfId="0" applyFont="1" applyFill="1" applyBorder="1" applyAlignment="1" applyProtection="1">
      <alignment horizontal="center" vertical="top"/>
      <protection hidden="1"/>
    </xf>
    <xf numFmtId="0" fontId="19" fillId="2" borderId="24" xfId="0" applyFont="1" applyFill="1" applyBorder="1" applyAlignment="1" applyProtection="1">
      <alignment horizontal="center" vertical="top"/>
      <protection hidden="1"/>
    </xf>
    <xf numFmtId="0" fontId="6" fillId="4" borderId="23" xfId="0" applyFont="1" applyFill="1" applyBorder="1" applyAlignment="1" applyProtection="1">
      <alignment horizontal="center" vertical="top"/>
    </xf>
    <xf numFmtId="0" fontId="6" fillId="4" borderId="24" xfId="0" applyFont="1" applyFill="1" applyBorder="1" applyAlignment="1" applyProtection="1">
      <alignment horizontal="center" vertical="top"/>
    </xf>
    <xf numFmtId="0" fontId="19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7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20" fillId="2" borderId="22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49" fontId="31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4" fillId="3" borderId="21" xfId="0" applyFont="1" applyFill="1" applyBorder="1" applyAlignment="1" applyProtection="1">
      <alignment horizontal="center" vertical="center"/>
      <protection locked="0"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/>
      <protection hidden="1"/>
    </xf>
    <xf numFmtId="0" fontId="22" fillId="2" borderId="15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44" fillId="3" borderId="7" xfId="0" applyFont="1" applyFill="1" applyBorder="1" applyAlignment="1" applyProtection="1">
      <alignment horizontal="center"/>
      <protection locked="0" hidden="1"/>
    </xf>
    <xf numFmtId="14" fontId="44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0" xfId="0" applyFont="1" applyFill="1" applyBorder="1" applyAlignment="1" applyProtection="1">
      <alignment horizontal="center"/>
      <protection hidden="1"/>
    </xf>
    <xf numFmtId="49" fontId="25" fillId="2" borderId="0" xfId="0" applyNumberFormat="1" applyFont="1" applyFill="1" applyBorder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19" fillId="3" borderId="28" xfId="0" applyFont="1" applyFill="1" applyBorder="1" applyAlignment="1" applyProtection="1">
      <alignment horizontal="center"/>
      <protection locked="0" hidden="1"/>
    </xf>
    <xf numFmtId="0" fontId="19" fillId="3" borderId="7" xfId="0" applyFont="1" applyFill="1" applyBorder="1" applyAlignment="1" applyProtection="1">
      <alignment horizontal="center"/>
      <protection locked="0"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2" borderId="7" xfId="0" applyNumberFormat="1" applyFont="1" applyFill="1" applyBorder="1" applyAlignment="1" applyProtection="1">
      <alignment horizontal="center" vertical="center"/>
      <protection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19" fillId="3" borderId="27" xfId="0" applyFont="1" applyFill="1" applyBorder="1" applyAlignment="1" applyProtection="1">
      <alignment horizontal="center"/>
      <protection locked="0"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19" fillId="3" borderId="21" xfId="0" applyFont="1" applyFill="1" applyBorder="1" applyAlignment="1" applyProtection="1">
      <alignment horizontal="center"/>
      <protection locked="0"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164" fontId="19" fillId="2" borderId="27" xfId="0" applyNumberFormat="1" applyFont="1" applyFill="1" applyBorder="1" applyAlignment="1" applyProtection="1">
      <alignment horizontal="center" vertical="center"/>
      <protection hidden="1"/>
    </xf>
    <xf numFmtId="1" fontId="19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3" borderId="9" xfId="0" applyNumberFormat="1" applyFont="1" applyFill="1" applyBorder="1" applyAlignment="1" applyProtection="1">
      <alignment horizontal="left" vertical="center"/>
      <protection locked="0" hidden="1"/>
    </xf>
    <xf numFmtId="0" fontId="19" fillId="3" borderId="21" xfId="0" applyFont="1" applyFill="1" applyBorder="1" applyAlignment="1" applyProtection="1">
      <alignment horizontal="left" vertical="center"/>
      <protection locked="0" hidden="1"/>
    </xf>
    <xf numFmtId="0" fontId="19" fillId="3" borderId="7" xfId="0" applyNumberFormat="1" applyFont="1" applyFill="1" applyBorder="1" applyAlignment="1" applyProtection="1">
      <alignment horizontal="center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locked="0" hidden="1"/>
    </xf>
    <xf numFmtId="1" fontId="19" fillId="2" borderId="27" xfId="0" applyNumberFormat="1" applyFont="1" applyFill="1" applyBorder="1" applyAlignment="1" applyProtection="1">
      <alignment horizontal="center" vertical="center"/>
      <protection hidden="1"/>
    </xf>
    <xf numFmtId="1" fontId="19" fillId="2" borderId="7" xfId="0" applyNumberFormat="1" applyFont="1" applyFill="1" applyBorder="1" applyAlignment="1" applyProtection="1">
      <alignment horizontal="center" vertical="center"/>
      <protection hidden="1"/>
    </xf>
    <xf numFmtId="0" fontId="19" fillId="3" borderId="28" xfId="0" applyNumberFormat="1" applyFont="1" applyFill="1" applyBorder="1" applyAlignment="1" applyProtection="1">
      <alignment horizontal="center"/>
      <protection locked="0"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164" fontId="22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2" borderId="27" xfId="0" applyNumberFormat="1" applyFont="1" applyFill="1" applyBorder="1" applyAlignment="1" applyProtection="1">
      <alignment horizontal="center"/>
      <protection hidden="1"/>
    </xf>
    <xf numFmtId="0" fontId="19" fillId="2" borderId="27" xfId="0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0" fontId="19" fillId="3" borderId="27" xfId="0" applyNumberFormat="1" applyFont="1" applyFill="1" applyBorder="1" applyAlignment="1" applyProtection="1">
      <alignment horizontal="center"/>
      <protection locked="0" hidden="1"/>
    </xf>
    <xf numFmtId="0" fontId="24" fillId="2" borderId="27" xfId="0" applyFont="1" applyFill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7</xdr:col>
      <xdr:colOff>133351</xdr:colOff>
      <xdr:row>5</xdr:row>
      <xdr:rowOff>22229</xdr:rowOff>
    </xdr:to>
    <xdr:pic>
      <xdr:nvPicPr>
        <xdr:cNvPr id="3" name="Picture 1" descr="http://www.billardkreisverbanddueren.de/Startseite/2007/BKVD_Wappen_Transparent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1533526" cy="11652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32"/>
  <sheetViews>
    <sheetView tabSelected="1" zoomScaleNormal="100" zoomScaleSheetLayoutView="70" workbookViewId="0">
      <selection activeCell="Y20" sqref="Y20:AA20"/>
    </sheetView>
  </sheetViews>
  <sheetFormatPr baseColWidth="10" defaultColWidth="10.85546875" defaultRowHeight="12.75"/>
  <cols>
    <col min="1" max="1" width="4.7109375" style="1" customWidth="1"/>
    <col min="2" max="16" width="3.7109375" style="1" customWidth="1"/>
    <col min="17" max="17" width="5.7109375" style="1" customWidth="1"/>
    <col min="18" max="20" width="3.7109375" style="1" customWidth="1"/>
    <col min="21" max="21" width="5.7109375" style="1" customWidth="1"/>
    <col min="22" max="35" width="3.7109375" style="1" customWidth="1"/>
    <col min="36" max="36" width="3.7109375" style="11" customWidth="1"/>
    <col min="37" max="37" width="4" style="121" hidden="1" customWidth="1"/>
    <col min="38" max="38" width="12.28515625" style="121" hidden="1" customWidth="1"/>
    <col min="39" max="39" width="10.5703125" style="121" hidden="1" customWidth="1"/>
    <col min="40" max="40" width="8.28515625" style="121" hidden="1" customWidth="1"/>
    <col min="41" max="41" width="9.28515625" style="121" hidden="1" customWidth="1"/>
    <col min="42" max="42" width="6.7109375" style="121" hidden="1" customWidth="1"/>
    <col min="43" max="43" width="10.42578125" style="121" hidden="1" customWidth="1"/>
    <col min="44" max="44" width="12" style="121" hidden="1" customWidth="1"/>
    <col min="45" max="45" width="3.5703125" style="121" hidden="1" customWidth="1"/>
    <col min="46" max="46" width="10" style="121" hidden="1" customWidth="1"/>
    <col min="47" max="47" width="8.28515625" style="121" hidden="1" customWidth="1"/>
    <col min="48" max="48" width="13.42578125" style="121" hidden="1" customWidth="1"/>
    <col min="49" max="49" width="8.85546875" style="121" hidden="1" customWidth="1"/>
    <col min="50" max="50" width="9.140625" style="121" hidden="1" customWidth="1"/>
    <col min="51" max="51" width="6.7109375" style="121" hidden="1" customWidth="1"/>
    <col min="52" max="52" width="7.7109375" style="121" hidden="1" customWidth="1"/>
    <col min="53" max="53" width="8.28515625" style="121" hidden="1" customWidth="1"/>
    <col min="54" max="54" width="11.85546875" style="121" hidden="1" customWidth="1"/>
    <col min="55" max="55" width="8.5703125" style="121" hidden="1" customWidth="1"/>
    <col min="56" max="57" width="11.140625" style="121" hidden="1" customWidth="1"/>
    <col min="58" max="58" width="11.140625" style="124" hidden="1" customWidth="1"/>
    <col min="59" max="69" width="0" style="95" hidden="1" customWidth="1"/>
    <col min="70" max="70" width="10.85546875" style="95"/>
    <col min="71" max="71" width="10.85546875" style="4"/>
    <col min="72" max="16384" width="10.85546875" style="1"/>
  </cols>
  <sheetData>
    <row r="1" spans="1:85" ht="1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20"/>
      <c r="AZ1" s="122" t="s">
        <v>81</v>
      </c>
      <c r="BA1" s="121" t="b">
        <f>AND(AL44=FALSE,AM44=FALSE)</f>
        <v>0</v>
      </c>
      <c r="BB1" s="123" t="s">
        <v>70</v>
      </c>
      <c r="BC1" s="191" t="s">
        <v>6</v>
      </c>
      <c r="BS1" s="91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4"/>
    </row>
    <row r="2" spans="1:85" ht="18" customHeight="1">
      <c r="A2" s="21"/>
      <c r="B2" s="21"/>
      <c r="C2" s="21"/>
      <c r="D2" s="21"/>
      <c r="E2" s="21"/>
      <c r="F2" s="21"/>
      <c r="G2" s="21"/>
      <c r="H2" s="21"/>
      <c r="I2" s="21"/>
      <c r="J2" s="194" t="s">
        <v>9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25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Z2" s="122" t="s">
        <v>82</v>
      </c>
      <c r="BA2" s="121" t="b">
        <f t="shared" ref="BA2:BA6" si="0">AND(AL45=FALSE,AM45=FALSE)</f>
        <v>0</v>
      </c>
      <c r="BB2" s="123" t="s">
        <v>71</v>
      </c>
      <c r="BC2" s="191"/>
      <c r="BS2" s="91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4"/>
    </row>
    <row r="3" spans="1:85" ht="18" customHeight="1">
      <c r="A3" s="22"/>
      <c r="B3" s="22"/>
      <c r="C3" s="22"/>
      <c r="D3" s="23"/>
      <c r="E3" s="24"/>
      <c r="F3" s="24"/>
      <c r="G3" s="24"/>
      <c r="H3" s="22"/>
      <c r="I3" s="22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25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Z3" s="122" t="s">
        <v>83</v>
      </c>
      <c r="BA3" s="121" t="b">
        <f t="shared" si="0"/>
        <v>0</v>
      </c>
      <c r="BB3" s="123" t="s">
        <v>72</v>
      </c>
      <c r="BC3" s="191"/>
      <c r="BS3" s="91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4"/>
    </row>
    <row r="4" spans="1:85" ht="18" customHeight="1">
      <c r="A4" s="22"/>
      <c r="B4" s="22"/>
      <c r="C4" s="22"/>
      <c r="D4" s="23"/>
      <c r="E4" s="24"/>
      <c r="F4" s="24"/>
      <c r="G4" s="24"/>
      <c r="H4" s="22"/>
      <c r="I4" s="22"/>
      <c r="J4" s="24"/>
      <c r="K4" s="22"/>
      <c r="L4" s="22"/>
      <c r="M4" s="22"/>
      <c r="N4" s="23"/>
      <c r="O4" s="193" t="s">
        <v>79</v>
      </c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22"/>
      <c r="AH4" s="22"/>
      <c r="AI4" s="22"/>
      <c r="AJ4" s="22"/>
      <c r="AK4" s="120"/>
      <c r="AZ4" s="122" t="s">
        <v>102</v>
      </c>
      <c r="BA4" s="121" t="b">
        <f t="shared" si="0"/>
        <v>0</v>
      </c>
      <c r="BB4" s="123" t="s">
        <v>73</v>
      </c>
      <c r="BC4" s="191"/>
      <c r="BS4" s="91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4"/>
    </row>
    <row r="5" spans="1:85" ht="18" customHeight="1">
      <c r="A5" s="63"/>
      <c r="B5" s="63"/>
      <c r="C5" s="63"/>
      <c r="D5" s="63"/>
      <c r="E5" s="63"/>
      <c r="F5" s="63"/>
      <c r="G5" s="63"/>
      <c r="H5" s="63"/>
      <c r="I5" s="63"/>
      <c r="J5" s="25"/>
      <c r="K5" s="25"/>
      <c r="L5" s="62"/>
      <c r="M5" s="25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2"/>
      <c r="AH5" s="22"/>
      <c r="AI5" s="22"/>
      <c r="AJ5" s="22"/>
      <c r="AK5" s="120"/>
      <c r="AZ5" s="122" t="s">
        <v>104</v>
      </c>
      <c r="BA5" s="121" t="b">
        <f t="shared" si="0"/>
        <v>0</v>
      </c>
      <c r="BB5" s="123" t="s">
        <v>74</v>
      </c>
      <c r="BC5" s="191"/>
      <c r="BS5" s="91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4"/>
    </row>
    <row r="6" spans="1:85" ht="18" customHeight="1">
      <c r="A6" s="27"/>
      <c r="B6" s="28"/>
      <c r="C6" s="28"/>
      <c r="D6" s="28"/>
      <c r="E6" s="28"/>
      <c r="F6" s="28"/>
      <c r="G6" s="28"/>
      <c r="H6" s="22"/>
      <c r="I6" s="22"/>
      <c r="J6" s="22"/>
      <c r="K6" s="22"/>
      <c r="L6" s="22"/>
      <c r="M6" s="22"/>
      <c r="N6" s="22"/>
      <c r="O6" s="22"/>
      <c r="P6" s="28"/>
      <c r="Q6" s="29"/>
      <c r="R6" s="2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120"/>
      <c r="AZ6" s="122" t="s">
        <v>84</v>
      </c>
      <c r="BA6" s="121" t="b">
        <f t="shared" si="0"/>
        <v>0</v>
      </c>
      <c r="BB6" s="123" t="s">
        <v>75</v>
      </c>
      <c r="BC6" s="191"/>
      <c r="BS6" s="91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4"/>
    </row>
    <row r="7" spans="1:85" ht="18" customHeight="1">
      <c r="A7" s="189" t="s">
        <v>3</v>
      </c>
      <c r="B7" s="189"/>
      <c r="C7" s="189"/>
      <c r="D7" s="189"/>
      <c r="E7" s="197" t="s">
        <v>111</v>
      </c>
      <c r="F7" s="197"/>
      <c r="G7" s="197"/>
      <c r="H7" s="197"/>
      <c r="I7" s="197"/>
      <c r="J7" s="197"/>
      <c r="K7" s="197"/>
      <c r="L7" s="197"/>
      <c r="M7" s="197"/>
      <c r="N7" s="196" t="s">
        <v>13</v>
      </c>
      <c r="O7" s="196"/>
      <c r="P7" s="196"/>
      <c r="Q7" s="196"/>
      <c r="R7" s="197" t="s">
        <v>112</v>
      </c>
      <c r="S7" s="197"/>
      <c r="T7" s="197"/>
      <c r="U7" s="197"/>
      <c r="V7" s="197"/>
      <c r="W7" s="197"/>
      <c r="X7" s="197"/>
      <c r="Y7" s="197"/>
      <c r="Z7" s="197"/>
      <c r="AA7" s="197"/>
      <c r="AB7" s="189" t="s">
        <v>4</v>
      </c>
      <c r="AC7" s="189"/>
      <c r="AD7" s="189"/>
      <c r="AE7" s="205">
        <v>43654</v>
      </c>
      <c r="AF7" s="197"/>
      <c r="AG7" s="197"/>
      <c r="AH7" s="197"/>
      <c r="AI7" s="197"/>
      <c r="AJ7" s="173"/>
      <c r="AK7" s="120"/>
      <c r="AZ7" s="122" t="s">
        <v>82</v>
      </c>
      <c r="BA7" s="121" t="b">
        <f>AND(AP44=FALSE,AQ44=FALSE)</f>
        <v>0</v>
      </c>
      <c r="BB7" s="123" t="s">
        <v>66</v>
      </c>
      <c r="BC7" s="191" t="s">
        <v>78</v>
      </c>
      <c r="BS7" s="91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4"/>
    </row>
    <row r="8" spans="1:85" s="2" customFormat="1" ht="18" customHeight="1">
      <c r="A8" s="30"/>
      <c r="B8" s="30"/>
      <c r="C8" s="19"/>
      <c r="D8" s="19"/>
      <c r="E8" s="19"/>
      <c r="F8" s="19"/>
      <c r="G8" s="19"/>
      <c r="H8" s="19"/>
      <c r="I8" s="19"/>
      <c r="J8" s="28"/>
      <c r="K8" s="31"/>
      <c r="L8" s="20"/>
      <c r="M8" s="20"/>
      <c r="N8" s="20"/>
      <c r="O8" s="32"/>
      <c r="P8" s="32"/>
      <c r="Q8" s="30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119"/>
      <c r="AF8" s="28"/>
      <c r="AG8" s="28"/>
      <c r="AH8" s="28"/>
      <c r="AI8" s="28"/>
      <c r="AJ8" s="28"/>
      <c r="AK8" s="127"/>
      <c r="AL8" s="128" t="s">
        <v>37</v>
      </c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2" t="s">
        <v>85</v>
      </c>
      <c r="BA8" s="121" t="b">
        <f t="shared" ref="BA8:BA10" si="1">AND(AP45=FALSE,AQ45=FALSE)</f>
        <v>0</v>
      </c>
      <c r="BB8" s="123" t="s">
        <v>67</v>
      </c>
      <c r="BC8" s="191"/>
      <c r="BD8" s="127"/>
      <c r="BE8" s="129"/>
      <c r="BF8" s="130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2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2"/>
    </row>
    <row r="9" spans="1:85" s="2" customFormat="1" ht="18" customHeight="1">
      <c r="A9" s="13"/>
      <c r="B9" s="184" t="s">
        <v>5</v>
      </c>
      <c r="C9" s="184"/>
      <c r="D9" s="184"/>
      <c r="E9" s="32"/>
      <c r="F9" s="32"/>
      <c r="G9" s="32"/>
      <c r="H9" s="195" t="s">
        <v>14</v>
      </c>
      <c r="I9" s="195"/>
      <c r="J9" s="195"/>
      <c r="K9" s="195"/>
      <c r="L9" s="195"/>
      <c r="M9" s="28"/>
      <c r="N9" s="28"/>
      <c r="O9" s="28"/>
      <c r="P9" s="28"/>
      <c r="Q9" s="183" t="s">
        <v>80</v>
      </c>
      <c r="R9" s="184"/>
      <c r="S9" s="184"/>
      <c r="T9" s="184"/>
      <c r="U9" s="184"/>
      <c r="V9" s="71"/>
      <c r="W9" s="71"/>
      <c r="X9" s="28"/>
      <c r="Y9" s="28"/>
      <c r="Z9" s="33"/>
      <c r="AA9" s="33"/>
      <c r="AB9" s="34"/>
      <c r="AC9" s="35"/>
      <c r="AD9" s="179" t="s">
        <v>39</v>
      </c>
      <c r="AE9" s="180"/>
      <c r="AF9" s="180"/>
      <c r="AG9" s="180"/>
      <c r="AH9" s="180"/>
      <c r="AI9" s="180"/>
      <c r="AJ9" s="180"/>
      <c r="AK9" s="127"/>
      <c r="AL9" s="128" t="s">
        <v>40</v>
      </c>
      <c r="AM9" s="128"/>
      <c r="AN9" s="128" t="s">
        <v>41</v>
      </c>
      <c r="AO9" s="128"/>
      <c r="AP9" s="128"/>
      <c r="AQ9" s="128"/>
      <c r="AR9" s="128" t="s">
        <v>38</v>
      </c>
      <c r="AS9" s="128"/>
      <c r="AT9" s="128"/>
      <c r="AU9" s="128"/>
      <c r="AV9" s="128"/>
      <c r="AW9" s="127"/>
      <c r="AX9" s="127"/>
      <c r="AY9" s="127"/>
      <c r="AZ9" s="122" t="s">
        <v>86</v>
      </c>
      <c r="BA9" s="121" t="b">
        <f t="shared" si="1"/>
        <v>0</v>
      </c>
      <c r="BB9" s="123" t="s">
        <v>68</v>
      </c>
      <c r="BC9" s="191"/>
      <c r="BD9" s="127"/>
      <c r="BE9" s="129"/>
      <c r="BF9" s="130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2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2"/>
    </row>
    <row r="10" spans="1:85" ht="18" customHeight="1">
      <c r="A10" s="36"/>
      <c r="B10" s="37"/>
      <c r="C10" s="86" t="s">
        <v>6</v>
      </c>
      <c r="D10" s="37"/>
      <c r="E10" s="38"/>
      <c r="F10" s="38"/>
      <c r="G10" s="38"/>
      <c r="H10" s="118">
        <v>1</v>
      </c>
      <c r="I10" s="39"/>
      <c r="J10" s="118">
        <v>2</v>
      </c>
      <c r="K10" s="39"/>
      <c r="L10" s="118">
        <v>3</v>
      </c>
      <c r="M10" s="22"/>
      <c r="N10" s="22"/>
      <c r="O10" s="40"/>
      <c r="P10" s="41"/>
      <c r="Q10" s="41"/>
      <c r="R10" s="41"/>
      <c r="S10" s="41"/>
      <c r="T10" s="41"/>
      <c r="U10" s="41"/>
      <c r="V10" s="22"/>
      <c r="W10" s="39"/>
      <c r="X10" s="22"/>
      <c r="Y10" s="22"/>
      <c r="Z10" s="26"/>
      <c r="AA10" s="26"/>
      <c r="AB10" s="42"/>
      <c r="AC10" s="22"/>
      <c r="AD10" s="80"/>
      <c r="AE10" s="80"/>
      <c r="AF10" s="80"/>
      <c r="AG10" s="80"/>
      <c r="AH10" s="80"/>
      <c r="AI10" s="80"/>
      <c r="AJ10" s="80"/>
      <c r="AK10" s="120"/>
      <c r="AL10" s="131" t="s">
        <v>93</v>
      </c>
      <c r="AM10" s="122" t="s">
        <v>94</v>
      </c>
      <c r="AN10" s="131"/>
      <c r="AO10" s="128" t="s">
        <v>94</v>
      </c>
      <c r="AP10" s="128"/>
      <c r="AQ10" s="128"/>
      <c r="AR10" s="128"/>
      <c r="AS10" s="128"/>
      <c r="AT10" s="128"/>
      <c r="AU10" s="128"/>
      <c r="AV10" s="128"/>
      <c r="AW10" s="120"/>
      <c r="AX10" s="120"/>
      <c r="AY10" s="120"/>
      <c r="AZ10" s="122" t="s">
        <v>103</v>
      </c>
      <c r="BA10" s="121" t="b">
        <f t="shared" si="1"/>
        <v>0</v>
      </c>
      <c r="BB10" s="123" t="s">
        <v>69</v>
      </c>
      <c r="BC10" s="191"/>
      <c r="BD10" s="120"/>
      <c r="BS10" s="91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4"/>
    </row>
    <row r="11" spans="1:85" ht="18" customHeight="1" thickBot="1">
      <c r="A11" s="22"/>
      <c r="B11" s="39"/>
      <c r="C11" s="85"/>
      <c r="D11" s="39"/>
      <c r="E11" s="39"/>
      <c r="F11" s="39"/>
      <c r="G11" s="39"/>
      <c r="H11" s="85"/>
      <c r="I11" s="39"/>
      <c r="J11" s="85"/>
      <c r="K11" s="39"/>
      <c r="L11" s="85"/>
      <c r="M11" s="22"/>
      <c r="N11" s="22"/>
      <c r="O11" s="43"/>
      <c r="P11" s="22"/>
      <c r="Q11" s="185" t="s">
        <v>101</v>
      </c>
      <c r="R11" s="186"/>
      <c r="S11" s="186"/>
      <c r="T11" s="186"/>
      <c r="U11" s="186"/>
      <c r="V11" s="76"/>
      <c r="W11" s="75"/>
      <c r="X11" s="22"/>
      <c r="Y11" s="22"/>
      <c r="Z11" s="26"/>
      <c r="AA11" s="26"/>
      <c r="AB11" s="42"/>
      <c r="AC11" s="22"/>
      <c r="AD11" s="22"/>
      <c r="AE11" s="181" t="s">
        <v>37</v>
      </c>
      <c r="AF11" s="181"/>
      <c r="AG11" s="181"/>
      <c r="AH11" s="181"/>
      <c r="AI11" s="181"/>
      <c r="AJ11" s="44"/>
      <c r="AK11" s="120"/>
      <c r="AL11" s="128" t="b">
        <f>NOT(OR(I20="",I21="",I22=""))</f>
        <v>1</v>
      </c>
      <c r="AM11" s="121" t="b">
        <f>AND(AS24&gt;AS29)</f>
        <v>0</v>
      </c>
      <c r="AN11" s="128"/>
      <c r="AO11" s="128" t="b">
        <f>AND(AS29&gt;AS24)</f>
        <v>0</v>
      </c>
      <c r="AP11" s="128"/>
      <c r="AQ11" s="128"/>
      <c r="AR11" s="128"/>
      <c r="AS11" s="128"/>
      <c r="AT11" s="128"/>
      <c r="AU11" s="128"/>
      <c r="AV11" s="128"/>
      <c r="AW11" s="120"/>
      <c r="AX11" s="120"/>
      <c r="AY11" s="120"/>
      <c r="AZ11" s="123" t="s">
        <v>87</v>
      </c>
      <c r="BA11" s="120" t="b">
        <f>AND(AT44=FALSE,AU44=FALSE)</f>
        <v>0</v>
      </c>
      <c r="BB11" s="123" t="s">
        <v>63</v>
      </c>
      <c r="BC11" s="192" t="s">
        <v>76</v>
      </c>
      <c r="BD11" s="120"/>
      <c r="BS11" s="91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4"/>
    </row>
    <row r="12" spans="1:85" ht="18" customHeight="1" thickTop="1" thickBot="1">
      <c r="A12" s="45"/>
      <c r="B12" s="190" t="s">
        <v>8</v>
      </c>
      <c r="C12" s="190"/>
      <c r="D12" s="190"/>
      <c r="E12" s="39"/>
      <c r="F12" s="39"/>
      <c r="G12" s="39"/>
      <c r="H12" s="118">
        <v>4</v>
      </c>
      <c r="I12" s="39"/>
      <c r="J12" s="118">
        <v>5</v>
      </c>
      <c r="K12" s="39"/>
      <c r="L12" s="118">
        <v>6</v>
      </c>
      <c r="M12" s="22"/>
      <c r="N12" s="22"/>
      <c r="O12" s="22"/>
      <c r="P12" s="22"/>
      <c r="Q12" s="198" t="str">
        <f>IF(BA1=TRUE,AZ1,IF(BA2=TRUE,AZ2,IF(BA3=TRUE,AZ3,IF(BA4=TRUE,AZ4,IF(BA5=TRUE,AZ5,IF(BA6=TRUE,AZ6,IF(BA7=TRUE,AZ7,IF(BA8=TRUE,AZ8,IF(BA9=TRUE,AZ9,IF(BA10=TRUE,AZ10,IF(BA11=TRUE,AZ11,IF(BA12=TRUE,AZ12,IF(BA13=TRUE,AZ13,IF(BA14=TRUE,AZ14,IF(BA15=TRUE,AZ15,IF(BA16=TRUE,AZ16,""))))))))))))))))</f>
        <v>25 / 40</v>
      </c>
      <c r="R12" s="199"/>
      <c r="S12" s="199"/>
      <c r="T12" s="199"/>
      <c r="U12" s="200"/>
      <c r="V12" s="73"/>
      <c r="W12" s="73"/>
      <c r="X12" s="22"/>
      <c r="Y12" s="22"/>
      <c r="Z12" s="26"/>
      <c r="AA12" s="26"/>
      <c r="AB12" s="42"/>
      <c r="AC12" s="22"/>
      <c r="AD12" s="79"/>
      <c r="AE12" s="79"/>
      <c r="AF12" s="164">
        <f>IF(AL11=FALSE,"",IF(AS24&gt;AS29,2,IF(AS29&gt;AS24,0,IF(AS24=AS29,1,""))))</f>
        <v>1</v>
      </c>
      <c r="AG12" s="162" t="s">
        <v>10</v>
      </c>
      <c r="AH12" s="165">
        <f>IF(AL11=FALSE,"",IF(AS29&gt;AS24,2,IF(AS24&gt;AS29,0,IF(AS29=AS24,1,22))))</f>
        <v>1</v>
      </c>
      <c r="AI12" s="69"/>
      <c r="AJ12" s="70"/>
      <c r="AK12" s="120"/>
      <c r="AL12" s="132"/>
      <c r="AM12" s="122"/>
      <c r="AN12" s="132"/>
      <c r="AO12" s="128"/>
      <c r="AP12" s="128"/>
      <c r="AQ12" s="128"/>
      <c r="AR12" s="128"/>
      <c r="AS12" s="128"/>
      <c r="AT12" s="128"/>
      <c r="AU12" s="128"/>
      <c r="AV12" s="128"/>
      <c r="AW12" s="120"/>
      <c r="AX12" s="120"/>
      <c r="AY12" s="120"/>
      <c r="AZ12" s="123" t="s">
        <v>88</v>
      </c>
      <c r="BA12" s="120" t="b">
        <f t="shared" ref="BA12:BA13" si="2">AND(AT45=FALSE,AU45=FALSE)</f>
        <v>0</v>
      </c>
      <c r="BB12" s="123" t="s">
        <v>64</v>
      </c>
      <c r="BC12" s="192"/>
      <c r="BD12" s="120"/>
      <c r="BS12" s="91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4"/>
    </row>
    <row r="13" spans="1:85" ht="18" customHeight="1" thickTop="1">
      <c r="A13" s="36"/>
      <c r="B13" s="46"/>
      <c r="C13" s="85"/>
      <c r="D13" s="39"/>
      <c r="E13" s="39"/>
      <c r="F13" s="39"/>
      <c r="G13" s="39"/>
      <c r="H13" s="85"/>
      <c r="I13" s="39"/>
      <c r="J13" s="85"/>
      <c r="K13" s="39"/>
      <c r="L13" s="85"/>
      <c r="M13" s="22"/>
      <c r="N13" s="22"/>
      <c r="O13" s="22"/>
      <c r="P13" s="22"/>
      <c r="Q13" s="72"/>
      <c r="R13" s="72"/>
      <c r="S13" s="72"/>
      <c r="T13" s="22"/>
      <c r="U13" s="73"/>
      <c r="V13" s="73"/>
      <c r="W13" s="73"/>
      <c r="X13" s="22"/>
      <c r="Y13" s="22"/>
      <c r="Z13" s="26"/>
      <c r="AA13" s="26"/>
      <c r="AB13" s="42"/>
      <c r="AC13" s="38"/>
      <c r="AD13" s="47"/>
      <c r="AE13" s="47"/>
      <c r="AF13" s="47"/>
      <c r="AG13" s="47"/>
      <c r="AH13" s="47"/>
      <c r="AI13" s="81"/>
      <c r="AJ13" s="47"/>
      <c r="AK13" s="120"/>
      <c r="AL13" s="122"/>
      <c r="AN13" s="128"/>
      <c r="AO13" s="121" t="b">
        <f>AND(AU26&gt;AU31)</f>
        <v>0</v>
      </c>
      <c r="AP13" s="128"/>
      <c r="AQ13" s="128"/>
      <c r="AR13" s="128"/>
      <c r="AS13" s="128"/>
      <c r="AT13" s="128"/>
      <c r="AU13" s="128"/>
      <c r="AV13" s="128"/>
      <c r="AW13" s="120"/>
      <c r="AX13" s="120"/>
      <c r="AY13" s="120"/>
      <c r="AZ13" s="123" t="s">
        <v>89</v>
      </c>
      <c r="BA13" s="120" t="b">
        <f t="shared" si="2"/>
        <v>0</v>
      </c>
      <c r="BB13" s="123" t="s">
        <v>65</v>
      </c>
      <c r="BC13" s="192"/>
      <c r="BD13" s="120"/>
      <c r="BS13" s="91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4"/>
    </row>
    <row r="14" spans="1:85" ht="18" customHeight="1" thickBot="1">
      <c r="A14" s="22"/>
      <c r="B14" s="234" t="s">
        <v>7</v>
      </c>
      <c r="C14" s="234"/>
      <c r="D14" s="234"/>
      <c r="E14" s="39"/>
      <c r="F14" s="39"/>
      <c r="G14" s="39"/>
      <c r="H14" s="118" t="s">
        <v>15</v>
      </c>
      <c r="I14" s="39"/>
      <c r="J14" s="118" t="s">
        <v>16</v>
      </c>
      <c r="K14" s="39"/>
      <c r="L14" s="118" t="s">
        <v>17</v>
      </c>
      <c r="M14" s="22"/>
      <c r="N14" s="22"/>
      <c r="O14" s="22"/>
      <c r="P14" s="22"/>
      <c r="Q14" s="187" t="s">
        <v>92</v>
      </c>
      <c r="R14" s="188"/>
      <c r="S14" s="188"/>
      <c r="T14" s="188"/>
      <c r="U14" s="188"/>
      <c r="V14" s="77"/>
      <c r="W14" s="78"/>
      <c r="X14" s="22"/>
      <c r="Y14" s="22"/>
      <c r="Z14" s="22"/>
      <c r="AA14" s="22"/>
      <c r="AB14" s="22"/>
      <c r="AC14" s="22"/>
      <c r="AD14" s="79"/>
      <c r="AE14" s="182" t="s">
        <v>38</v>
      </c>
      <c r="AF14" s="182"/>
      <c r="AG14" s="182"/>
      <c r="AH14" s="182"/>
      <c r="AI14" s="182"/>
      <c r="AJ14" s="70"/>
      <c r="AK14" s="120"/>
      <c r="AL14" s="122"/>
      <c r="AM14" s="122" t="s">
        <v>95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0"/>
      <c r="AX14" s="120"/>
      <c r="AY14" s="120"/>
      <c r="AZ14" s="123" t="s">
        <v>90</v>
      </c>
      <c r="BA14" s="120" t="b">
        <f>AND(AX44=FALSE,AY44=FALSE)</f>
        <v>0</v>
      </c>
      <c r="BB14" s="123" t="s">
        <v>60</v>
      </c>
      <c r="BC14" s="192" t="s">
        <v>77</v>
      </c>
      <c r="BD14" s="120"/>
      <c r="BS14" s="91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4"/>
    </row>
    <row r="15" spans="1:85" ht="18" customHeight="1" thickTop="1" thickBot="1">
      <c r="A15" s="22"/>
      <c r="B15" s="48"/>
      <c r="C15" s="85" t="s">
        <v>113</v>
      </c>
      <c r="D15" s="39"/>
      <c r="E15" s="39"/>
      <c r="F15" s="39"/>
      <c r="G15" s="39"/>
      <c r="H15" s="85"/>
      <c r="I15" s="39"/>
      <c r="J15" s="85" t="s">
        <v>113</v>
      </c>
      <c r="K15" s="39"/>
      <c r="L15" s="85"/>
      <c r="M15" s="22"/>
      <c r="N15" s="22"/>
      <c r="O15" s="22"/>
      <c r="P15" s="22"/>
      <c r="Q15" s="198" t="str">
        <f>IF(BA1=TRUE,BB1,IF(BA2=TRUE,BB2,IF(BA3=TRUE,BB3,IF(BA4=TRUE,BB4,IF(BA5=TRUE,BB5,IF(BA6=TRUE,BB6,IF(BA7=TRUE,BB7,IF(BA8=TRUE,BB8,IF(BA9=TRUE,BB9,IF(BA10=TRUE,BB10,IF(BA11=TRUE,BB11,IF(BA12=TRUE,BB12,IF(BA13=TRUE,BB13,IF(BA14=TRUE,BB14,IF(BA15=TRUE,BB15,IF(BA16=TRUE,BB16,""))))))))))))))))</f>
        <v>0,350 - 0,599</v>
      </c>
      <c r="R15" s="199"/>
      <c r="S15" s="199"/>
      <c r="T15" s="199"/>
      <c r="U15" s="200"/>
      <c r="V15" s="74"/>
      <c r="W15" s="74"/>
      <c r="X15" s="22"/>
      <c r="Y15" s="22"/>
      <c r="Z15" s="22"/>
      <c r="AA15" s="22"/>
      <c r="AB15" s="22"/>
      <c r="AC15" s="22"/>
      <c r="AD15" s="22"/>
      <c r="AE15" s="22"/>
      <c r="AF15" s="161">
        <f>I24</f>
        <v>4</v>
      </c>
      <c r="AG15" s="162" t="s">
        <v>10</v>
      </c>
      <c r="AH15" s="163">
        <f>AB24</f>
        <v>4</v>
      </c>
      <c r="AI15" s="22"/>
      <c r="AJ15" s="22"/>
      <c r="AK15" s="120"/>
      <c r="AL15" s="123"/>
      <c r="AM15" s="123" t="b">
        <f>AND(AS24=AS29)</f>
        <v>1</v>
      </c>
      <c r="AN15" s="120"/>
      <c r="AO15" s="178" t="s">
        <v>32</v>
      </c>
      <c r="AP15" s="178"/>
      <c r="AQ15" s="120"/>
      <c r="AR15" s="120"/>
      <c r="AS15" s="120"/>
      <c r="AT15" s="120"/>
      <c r="AU15" s="120"/>
      <c r="AV15" s="120"/>
      <c r="AW15" s="120"/>
      <c r="AX15" s="120"/>
      <c r="AY15" s="120"/>
      <c r="AZ15" s="123" t="s">
        <v>91</v>
      </c>
      <c r="BA15" s="120" t="b">
        <f t="shared" ref="BA15:BA16" si="3">AND(AX45=FALSE,AY45=FALSE)</f>
        <v>1</v>
      </c>
      <c r="BB15" s="123" t="s">
        <v>61</v>
      </c>
      <c r="BC15" s="192"/>
      <c r="BD15" s="120"/>
      <c r="BS15" s="91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4"/>
    </row>
    <row r="16" spans="1:85" ht="18" customHeight="1" thickTop="1">
      <c r="A16" s="36"/>
      <c r="B16" s="49"/>
      <c r="C16" s="49"/>
      <c r="D16" s="22"/>
      <c r="E16" s="22"/>
      <c r="F16" s="22"/>
      <c r="G16" s="49"/>
      <c r="H16" s="49"/>
      <c r="I16" s="50"/>
      <c r="J16" s="50"/>
      <c r="K16" s="22"/>
      <c r="L16" s="46"/>
      <c r="M16" s="39"/>
      <c r="N16" s="160"/>
      <c r="O16" s="160"/>
      <c r="P16" s="160"/>
      <c r="Q16" s="39"/>
      <c r="R16" s="39"/>
      <c r="S16" s="39"/>
      <c r="T16" s="39"/>
      <c r="U16" s="39"/>
      <c r="V16" s="201"/>
      <c r="W16" s="201"/>
      <c r="X16" s="201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20"/>
      <c r="AL16" s="133" t="s">
        <v>96</v>
      </c>
      <c r="AM16" s="133"/>
      <c r="AN16" s="133" t="s">
        <v>96</v>
      </c>
      <c r="AO16" s="178" t="b">
        <f>OR(AO18="",AP18="")</f>
        <v>0</v>
      </c>
      <c r="AP16" s="178"/>
      <c r="AQ16" s="120"/>
      <c r="AR16" s="120"/>
      <c r="AS16" s="120"/>
      <c r="AT16" s="120"/>
      <c r="AU16" s="120"/>
      <c r="AV16" s="120"/>
      <c r="AW16" s="120"/>
      <c r="AX16" s="120"/>
      <c r="AY16" s="120"/>
      <c r="AZ16" s="123" t="s">
        <v>89</v>
      </c>
      <c r="BA16" s="120" t="b">
        <f t="shared" si="3"/>
        <v>0</v>
      </c>
      <c r="BB16" s="123" t="s">
        <v>62</v>
      </c>
      <c r="BC16" s="192"/>
      <c r="BD16" s="120"/>
      <c r="BS16" s="91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4"/>
    </row>
    <row r="17" spans="1:85" ht="18" customHeight="1">
      <c r="A17" s="36"/>
      <c r="B17" s="207" t="s">
        <v>19</v>
      </c>
      <c r="C17" s="207"/>
      <c r="D17" s="207"/>
      <c r="E17" s="207"/>
      <c r="F17" s="207"/>
      <c r="G17" s="207"/>
      <c r="H17" s="207"/>
      <c r="I17" s="50"/>
      <c r="J17" s="50"/>
      <c r="K17" s="202"/>
      <c r="L17" s="202"/>
      <c r="M17" s="202"/>
      <c r="N17" s="160"/>
      <c r="O17" s="160"/>
      <c r="P17" s="160"/>
      <c r="Q17" s="206"/>
      <c r="R17" s="206"/>
      <c r="S17" s="206"/>
      <c r="T17" s="206"/>
      <c r="U17" s="206"/>
      <c r="V17" s="201"/>
      <c r="W17" s="201"/>
      <c r="X17" s="201"/>
      <c r="Y17" s="22"/>
      <c r="Z17" s="22"/>
      <c r="AA17" s="22"/>
      <c r="AB17" s="22"/>
      <c r="AC17" s="22"/>
      <c r="AD17" s="184" t="s">
        <v>20</v>
      </c>
      <c r="AE17" s="184"/>
      <c r="AF17" s="184"/>
      <c r="AG17" s="184"/>
      <c r="AH17" s="184"/>
      <c r="AI17" s="184"/>
      <c r="AJ17" s="184"/>
      <c r="AK17" s="120"/>
      <c r="AL17" s="134" t="b">
        <f>AND(B20="",B21="",B22="")</f>
        <v>0</v>
      </c>
      <c r="AM17" s="134"/>
      <c r="AN17" s="134" t="b">
        <f>AND(AD20="",AD21="",AD22="")</f>
        <v>0</v>
      </c>
      <c r="AO17" s="123" t="s">
        <v>31</v>
      </c>
      <c r="AP17" s="123" t="s">
        <v>31</v>
      </c>
      <c r="AQ17" s="120"/>
      <c r="AR17" s="123" t="s">
        <v>2</v>
      </c>
      <c r="AS17" s="120"/>
      <c r="AT17" s="120"/>
      <c r="AU17" s="120"/>
      <c r="AV17" s="120"/>
      <c r="AW17" s="120"/>
      <c r="AX17" s="120"/>
      <c r="AY17" s="120"/>
      <c r="AZ17" s="120"/>
      <c r="BA17" s="120"/>
      <c r="BB17" s="123"/>
      <c r="BC17" s="120"/>
      <c r="BD17" s="120"/>
      <c r="BS17" s="91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4"/>
    </row>
    <row r="18" spans="1:85" ht="18" customHeight="1">
      <c r="A18" s="36"/>
      <c r="B18" s="204" t="s">
        <v>111</v>
      </c>
      <c r="C18" s="204"/>
      <c r="D18" s="204"/>
      <c r="E18" s="204"/>
      <c r="F18" s="204"/>
      <c r="G18" s="204"/>
      <c r="H18" s="204"/>
      <c r="I18" s="168">
        <f>IF(AF12="","",AF12)</f>
        <v>1</v>
      </c>
      <c r="J18" s="50"/>
      <c r="K18" s="202"/>
      <c r="L18" s="202"/>
      <c r="M18" s="202"/>
      <c r="N18" s="160"/>
      <c r="O18" s="160"/>
      <c r="P18" s="160"/>
      <c r="Q18" s="22"/>
      <c r="R18" s="203"/>
      <c r="S18" s="203"/>
      <c r="T18" s="203"/>
      <c r="U18" s="22"/>
      <c r="V18" s="201"/>
      <c r="W18" s="201"/>
      <c r="X18" s="201"/>
      <c r="Y18" s="202"/>
      <c r="Z18" s="202"/>
      <c r="AA18" s="202"/>
      <c r="AB18" s="22"/>
      <c r="AC18" s="167">
        <f>IF(AH12="","",AH12)</f>
        <v>1</v>
      </c>
      <c r="AD18" s="204" t="s">
        <v>110</v>
      </c>
      <c r="AE18" s="204"/>
      <c r="AF18" s="204"/>
      <c r="AG18" s="204"/>
      <c r="AH18" s="204"/>
      <c r="AI18" s="204"/>
      <c r="AJ18" s="204"/>
      <c r="AK18" s="120"/>
      <c r="AL18" s="120"/>
      <c r="AM18" s="120"/>
      <c r="AN18" s="120"/>
      <c r="AO18" s="123">
        <f>IF(AO24&gt;0,AO24,"")</f>
        <v>59</v>
      </c>
      <c r="AP18" s="123">
        <f>IF(AP24&gt;0,AP24,"")</f>
        <v>160</v>
      </c>
      <c r="AQ18" s="123"/>
      <c r="AR18" s="123">
        <f>IF(AR20&gt;0,MAX(Q20:Q23),"")</f>
        <v>3</v>
      </c>
      <c r="AS18" s="123"/>
      <c r="AT18" s="178" t="s">
        <v>35</v>
      </c>
      <c r="AU18" s="178"/>
      <c r="AV18" s="120"/>
      <c r="AW18" s="120"/>
      <c r="AX18" s="120"/>
      <c r="AY18" s="120"/>
      <c r="AZ18" s="120"/>
      <c r="BA18" s="120"/>
      <c r="BB18" s="123"/>
      <c r="BC18" s="120"/>
      <c r="BD18" s="120"/>
      <c r="BS18" s="91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4"/>
    </row>
    <row r="19" spans="1:85" ht="18" customHeight="1" thickBot="1">
      <c r="A19" s="36"/>
      <c r="B19" s="233" t="s">
        <v>18</v>
      </c>
      <c r="C19" s="233"/>
      <c r="D19" s="233"/>
      <c r="E19" s="233"/>
      <c r="F19" s="233"/>
      <c r="G19" s="233"/>
      <c r="H19" s="233"/>
      <c r="I19" s="232" t="s">
        <v>33</v>
      </c>
      <c r="J19" s="232"/>
      <c r="K19" s="233" t="s">
        <v>1</v>
      </c>
      <c r="L19" s="233"/>
      <c r="M19" s="233"/>
      <c r="N19" s="233" t="s">
        <v>100</v>
      </c>
      <c r="O19" s="233"/>
      <c r="P19" s="233"/>
      <c r="Q19" s="172" t="s">
        <v>2</v>
      </c>
      <c r="R19" s="236" t="s">
        <v>12</v>
      </c>
      <c r="S19" s="236"/>
      <c r="T19" s="236"/>
      <c r="U19" s="172" t="s">
        <v>2</v>
      </c>
      <c r="V19" s="233" t="s">
        <v>100</v>
      </c>
      <c r="W19" s="233"/>
      <c r="X19" s="233"/>
      <c r="Y19" s="233" t="s">
        <v>1</v>
      </c>
      <c r="Z19" s="233"/>
      <c r="AA19" s="233"/>
      <c r="AB19" s="233" t="s">
        <v>33</v>
      </c>
      <c r="AC19" s="233"/>
      <c r="AD19" s="233" t="s">
        <v>18</v>
      </c>
      <c r="AE19" s="233"/>
      <c r="AF19" s="233"/>
      <c r="AG19" s="233"/>
      <c r="AH19" s="233"/>
      <c r="AI19" s="233"/>
      <c r="AJ19" s="233"/>
      <c r="AK19" s="120"/>
      <c r="AL19" s="120" t="s">
        <v>27</v>
      </c>
      <c r="AM19" s="123" t="s">
        <v>29</v>
      </c>
      <c r="AN19" s="123" t="s">
        <v>1</v>
      </c>
      <c r="AO19" s="123" t="s">
        <v>0</v>
      </c>
      <c r="AP19" s="123" t="s">
        <v>26</v>
      </c>
      <c r="AQ19" s="123" t="s">
        <v>30</v>
      </c>
      <c r="AR19" s="123" t="s">
        <v>2</v>
      </c>
      <c r="AS19" s="123" t="s">
        <v>33</v>
      </c>
      <c r="AT19" s="178" t="s">
        <v>34</v>
      </c>
      <c r="AU19" s="178"/>
      <c r="AV19" s="120" t="s">
        <v>36</v>
      </c>
      <c r="AW19" s="120"/>
      <c r="AX19" s="120" t="s">
        <v>97</v>
      </c>
      <c r="AY19" s="120"/>
      <c r="AZ19" s="133" t="s">
        <v>99</v>
      </c>
      <c r="BA19" s="120"/>
      <c r="BB19" s="120"/>
      <c r="BC19" s="120"/>
      <c r="BD19" s="120"/>
      <c r="BS19" s="91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4"/>
    </row>
    <row r="20" spans="1:85" ht="18" customHeight="1">
      <c r="A20" s="36"/>
      <c r="B20" s="229" t="s">
        <v>114</v>
      </c>
      <c r="C20" s="229"/>
      <c r="D20" s="229"/>
      <c r="E20" s="229"/>
      <c r="F20" s="229"/>
      <c r="G20" s="229"/>
      <c r="H20" s="229"/>
      <c r="I20" s="222">
        <f>AS20</f>
        <v>2</v>
      </c>
      <c r="J20" s="222"/>
      <c r="K20" s="213">
        <f>AN20</f>
        <v>0.55000000000000004</v>
      </c>
      <c r="L20" s="213"/>
      <c r="M20" s="213"/>
      <c r="N20" s="215">
        <v>22</v>
      </c>
      <c r="O20" s="215"/>
      <c r="P20" s="215"/>
      <c r="Q20" s="171">
        <v>3</v>
      </c>
      <c r="R20" s="215">
        <v>40</v>
      </c>
      <c r="S20" s="215"/>
      <c r="T20" s="215"/>
      <c r="U20" s="171">
        <v>3</v>
      </c>
      <c r="V20" s="215">
        <v>21</v>
      </c>
      <c r="W20" s="215"/>
      <c r="X20" s="215"/>
      <c r="Y20" s="213">
        <f>AN25</f>
        <v>0.52500000000000002</v>
      </c>
      <c r="Z20" s="213"/>
      <c r="AA20" s="213"/>
      <c r="AB20" s="222">
        <f>AS25</f>
        <v>0</v>
      </c>
      <c r="AC20" s="222"/>
      <c r="AD20" s="209" t="s">
        <v>117</v>
      </c>
      <c r="AE20" s="209"/>
      <c r="AF20" s="209"/>
      <c r="AG20" s="209"/>
      <c r="AH20" s="209"/>
      <c r="AI20" s="209"/>
      <c r="AJ20" s="209"/>
      <c r="AK20" s="120"/>
      <c r="AL20" s="120" t="s">
        <v>22</v>
      </c>
      <c r="AM20" s="135" t="b">
        <f>OR(N20="",R20="")</f>
        <v>0</v>
      </c>
      <c r="AN20" s="135">
        <f>IF(AM20=FALSE,N20/R20,"")</f>
        <v>0.55000000000000004</v>
      </c>
      <c r="AO20" s="136">
        <f>IF(AM20=FALSE,N20,"")</f>
        <v>22</v>
      </c>
      <c r="AP20" s="136">
        <f>IF(AM20=FALSE,R20,"")</f>
        <v>40</v>
      </c>
      <c r="AQ20" s="137">
        <f>IF(AO16=TRUE,"",AO18/AP18)</f>
        <v>0.36875000000000002</v>
      </c>
      <c r="AR20" s="136">
        <f>MAX(Q20:Q23)</f>
        <v>3</v>
      </c>
      <c r="AS20" s="136">
        <f>IF(AZ20=FALSE,"",IF(AV20=TRUE,"",IF(AO20="","",IF(AO20&gt;AO25,2,IF(AO25&gt;AO20,0,IF(AO20=AO25,1))))))</f>
        <v>2</v>
      </c>
      <c r="AT20" s="220" t="b">
        <f>AND(B20&gt;0,AD20="")</f>
        <v>0</v>
      </c>
      <c r="AU20" s="220"/>
      <c r="AV20" s="120" t="b">
        <f>OR(B20="",AD20="")</f>
        <v>0</v>
      </c>
      <c r="AW20" s="120"/>
      <c r="AX20" s="120" t="b">
        <f>AND(AS20="",AS21="",AS22="",AS23="")</f>
        <v>0</v>
      </c>
      <c r="AY20" s="120"/>
      <c r="AZ20" s="123" t="b">
        <f>NOT(OR(N20="",R20="",V20=""))</f>
        <v>1</v>
      </c>
      <c r="BA20" s="120"/>
      <c r="BB20" s="120"/>
      <c r="BC20" s="120"/>
      <c r="BD20" s="120"/>
      <c r="BS20" s="91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4"/>
    </row>
    <row r="21" spans="1:85" ht="18" customHeight="1">
      <c r="A21" s="36"/>
      <c r="B21" s="225" t="s">
        <v>115</v>
      </c>
      <c r="C21" s="225"/>
      <c r="D21" s="225"/>
      <c r="E21" s="225"/>
      <c r="F21" s="225"/>
      <c r="G21" s="225"/>
      <c r="H21" s="225"/>
      <c r="I21" s="228">
        <f>AS21</f>
        <v>0</v>
      </c>
      <c r="J21" s="228"/>
      <c r="K21" s="214">
        <f>AN21</f>
        <v>0.32500000000000001</v>
      </c>
      <c r="L21" s="214"/>
      <c r="M21" s="214"/>
      <c r="N21" s="218">
        <v>13</v>
      </c>
      <c r="O21" s="218"/>
      <c r="P21" s="218"/>
      <c r="Q21" s="166">
        <v>3</v>
      </c>
      <c r="R21" s="218">
        <v>40</v>
      </c>
      <c r="S21" s="218"/>
      <c r="T21" s="218"/>
      <c r="U21" s="166">
        <v>3</v>
      </c>
      <c r="V21" s="218">
        <v>17</v>
      </c>
      <c r="W21" s="218"/>
      <c r="X21" s="218"/>
      <c r="Y21" s="214">
        <f>AN26</f>
        <v>0.42499999999999999</v>
      </c>
      <c r="Z21" s="214"/>
      <c r="AA21" s="214"/>
      <c r="AB21" s="228">
        <f>AS26</f>
        <v>2</v>
      </c>
      <c r="AC21" s="228"/>
      <c r="AD21" s="210" t="s">
        <v>118</v>
      </c>
      <c r="AE21" s="210"/>
      <c r="AF21" s="210"/>
      <c r="AG21" s="210"/>
      <c r="AH21" s="210"/>
      <c r="AI21" s="210"/>
      <c r="AJ21" s="210"/>
      <c r="AK21" s="120"/>
      <c r="AL21" s="120" t="s">
        <v>23</v>
      </c>
      <c r="AM21" s="135" t="b">
        <f>OR(N21="",R21="")</f>
        <v>0</v>
      </c>
      <c r="AN21" s="135">
        <f>IF(AM21=FALSE,N21/R21,"")</f>
        <v>0.32500000000000001</v>
      </c>
      <c r="AO21" s="136">
        <f>IF(AM21=FALSE,N21,"")</f>
        <v>13</v>
      </c>
      <c r="AP21" s="136">
        <f>IF(AM21=FALSE,R21,"")</f>
        <v>40</v>
      </c>
      <c r="AQ21" s="137"/>
      <c r="AR21" s="135"/>
      <c r="AS21" s="136">
        <f>IF(AZ21=FALSE,"",IF(AV21=TRUE,"",IF(AO21="","",IF(AO21&gt;AO26,2,IF(AO26&gt;AO21,0,IF(AO21=AO26,1))))))</f>
        <v>0</v>
      </c>
      <c r="AT21" s="220" t="b">
        <f>AND(B21&gt;0,AD21="")</f>
        <v>0</v>
      </c>
      <c r="AU21" s="220"/>
      <c r="AV21" s="120" t="b">
        <f>OR(B21="",AD21="")</f>
        <v>0</v>
      </c>
      <c r="AW21" s="120"/>
      <c r="AX21" s="120"/>
      <c r="AY21" s="120"/>
      <c r="AZ21" s="123" t="b">
        <f>NOT(OR(N21="",R21="",V21=""))</f>
        <v>1</v>
      </c>
      <c r="BA21" s="120"/>
      <c r="BB21" s="120"/>
      <c r="BC21" s="120"/>
      <c r="BD21" s="120"/>
      <c r="BS21" s="91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4"/>
    </row>
    <row r="22" spans="1:85" ht="18" customHeight="1">
      <c r="A22" s="22"/>
      <c r="B22" s="225" t="s">
        <v>116</v>
      </c>
      <c r="C22" s="225"/>
      <c r="D22" s="225"/>
      <c r="E22" s="225"/>
      <c r="F22" s="225"/>
      <c r="G22" s="225"/>
      <c r="H22" s="225"/>
      <c r="I22" s="228">
        <f>IF(AT30=TRUE,"",AS22)</f>
        <v>2</v>
      </c>
      <c r="J22" s="228"/>
      <c r="K22" s="214">
        <f>AN22</f>
        <v>0.47499999999999998</v>
      </c>
      <c r="L22" s="214"/>
      <c r="M22" s="214"/>
      <c r="N22" s="218">
        <v>19</v>
      </c>
      <c r="O22" s="218"/>
      <c r="P22" s="218"/>
      <c r="Q22" s="166">
        <v>2</v>
      </c>
      <c r="R22" s="218">
        <v>40</v>
      </c>
      <c r="S22" s="218"/>
      <c r="T22" s="218"/>
      <c r="U22" s="166">
        <v>2</v>
      </c>
      <c r="V22" s="218">
        <v>12</v>
      </c>
      <c r="W22" s="218"/>
      <c r="X22" s="218"/>
      <c r="Y22" s="214">
        <f>AN27</f>
        <v>0.3</v>
      </c>
      <c r="Z22" s="214"/>
      <c r="AA22" s="214"/>
      <c r="AB22" s="228">
        <f>IF(AT30=TRUE,"",AS27)</f>
        <v>0</v>
      </c>
      <c r="AC22" s="228"/>
      <c r="AD22" s="210" t="s">
        <v>119</v>
      </c>
      <c r="AE22" s="210"/>
      <c r="AF22" s="210"/>
      <c r="AG22" s="210"/>
      <c r="AH22" s="210"/>
      <c r="AI22" s="210"/>
      <c r="AJ22" s="210"/>
      <c r="AK22" s="120"/>
      <c r="AL22" s="120" t="s">
        <v>24</v>
      </c>
      <c r="AM22" s="135" t="b">
        <f>OR(N22="",R22="")</f>
        <v>0</v>
      </c>
      <c r="AN22" s="135">
        <f>IF(AM22=FALSE,N22/R22,"")</f>
        <v>0.47499999999999998</v>
      </c>
      <c r="AO22" s="136">
        <f>IF(AM22=FALSE,N22,"")</f>
        <v>19</v>
      </c>
      <c r="AP22" s="136">
        <f>IF(AM22=FALSE,R22,"")</f>
        <v>40</v>
      </c>
      <c r="AQ22" s="137"/>
      <c r="AR22" s="135"/>
      <c r="AS22" s="136">
        <f>IF(AZ22=FALSE,"",IF(AV27=TRUE,"",IF(AW22=TRUE,2,IF(AV22=TRUE,"",IF(AO22="","",IF(AO22&gt;AO27,2,IF(AO27&gt;AO22,0,IF(AO22=AO27,1))))))))</f>
        <v>2</v>
      </c>
      <c r="AT22" s="220" t="b">
        <f>AND(B22&gt;0,AD22="")</f>
        <v>0</v>
      </c>
      <c r="AU22" s="220"/>
      <c r="AV22" s="120" t="b">
        <f>OR(B22="",AD22="")</f>
        <v>0</v>
      </c>
      <c r="AW22" s="133" t="s">
        <v>98</v>
      </c>
      <c r="AX22" s="120"/>
      <c r="AY22" s="120"/>
      <c r="AZ22" s="123" t="b">
        <f>NOT(OR(N22="",R22="",V22=""))</f>
        <v>1</v>
      </c>
      <c r="BA22" s="120"/>
      <c r="BB22" s="120"/>
      <c r="BC22" s="120"/>
      <c r="BD22" s="120"/>
      <c r="BS22" s="91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4"/>
    </row>
    <row r="23" spans="1:85" ht="18" customHeight="1" thickBot="1">
      <c r="A23" s="28"/>
      <c r="B23" s="235" t="s">
        <v>121</v>
      </c>
      <c r="C23" s="235"/>
      <c r="D23" s="235"/>
      <c r="E23" s="235"/>
      <c r="F23" s="235"/>
      <c r="G23" s="235"/>
      <c r="H23" s="235"/>
      <c r="I23" s="227">
        <f>IF(AL17=TRUE,"",IF(AT30=TRUE,"",AS23))</f>
        <v>0</v>
      </c>
      <c r="J23" s="227"/>
      <c r="K23" s="221">
        <f>AN23</f>
        <v>0.125</v>
      </c>
      <c r="L23" s="221"/>
      <c r="M23" s="221"/>
      <c r="N23" s="211">
        <v>5</v>
      </c>
      <c r="O23" s="211"/>
      <c r="P23" s="211"/>
      <c r="Q23" s="170">
        <v>1</v>
      </c>
      <c r="R23" s="211">
        <v>40</v>
      </c>
      <c r="S23" s="211"/>
      <c r="T23" s="211"/>
      <c r="U23" s="170">
        <v>2</v>
      </c>
      <c r="V23" s="211">
        <v>12</v>
      </c>
      <c r="W23" s="211"/>
      <c r="X23" s="211"/>
      <c r="Y23" s="221">
        <f>AN28</f>
        <v>0.3</v>
      </c>
      <c r="Z23" s="221"/>
      <c r="AA23" s="221"/>
      <c r="AB23" s="227">
        <f>IF(AN17=TRUE,"",IF(AT30=TRUE,"",AS28))</f>
        <v>2</v>
      </c>
      <c r="AC23" s="227"/>
      <c r="AD23" s="217" t="s">
        <v>120</v>
      </c>
      <c r="AE23" s="217"/>
      <c r="AF23" s="217"/>
      <c r="AG23" s="217"/>
      <c r="AH23" s="217"/>
      <c r="AI23" s="217"/>
      <c r="AJ23" s="217"/>
      <c r="AK23" s="120"/>
      <c r="AL23" s="120" t="s">
        <v>25</v>
      </c>
      <c r="AM23" s="135" t="b">
        <f>OR(N23="",R23="")</f>
        <v>0</v>
      </c>
      <c r="AN23" s="135">
        <f>IF(AM23=FALSE,N23/R23,"")</f>
        <v>0.125</v>
      </c>
      <c r="AO23" s="136">
        <f>IF(AM23=FALSE,N23,"")</f>
        <v>5</v>
      </c>
      <c r="AP23" s="136">
        <f>IF(AM23=FALSE,R23,"")</f>
        <v>40</v>
      </c>
      <c r="AQ23" s="137"/>
      <c r="AR23" s="135"/>
      <c r="AS23" s="136">
        <f>IF(AZ22=FALSE,"",IF(B22="","",IF(AD22="","",IF(AW28=TRUE,0,IF(AW23=TRUE,2,IF(AV23=TRUE,"",IF(AO23="","",IF(AO23&gt;AO28,2,IF(AO28&gt;AO23,0,IF(AO23=AO28,1))))))))))</f>
        <v>0</v>
      </c>
      <c r="AT23" s="220" t="b">
        <f>AND(B23&gt;0,AD23="")</f>
        <v>0</v>
      </c>
      <c r="AU23" s="220"/>
      <c r="AV23" s="120" t="b">
        <f>OR(B23="",AD23="")</f>
        <v>0</v>
      </c>
      <c r="AW23" s="120" t="b">
        <f>AND(AT23=TRUE,AV23=TRUE)</f>
        <v>0</v>
      </c>
      <c r="AX23" s="120"/>
      <c r="AY23" s="120"/>
      <c r="AZ23" s="123" t="b">
        <f>NOT(OR(N23="",R23="",V23=""))</f>
        <v>1</v>
      </c>
      <c r="BA23" s="120"/>
      <c r="BB23" s="120"/>
      <c r="BC23" s="120"/>
      <c r="BD23" s="120"/>
      <c r="BS23" s="91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4"/>
    </row>
    <row r="24" spans="1:85" s="3" customFormat="1" ht="18" customHeight="1">
      <c r="A24" s="51"/>
      <c r="B24" s="226"/>
      <c r="C24" s="226"/>
      <c r="D24" s="226"/>
      <c r="E24" s="226"/>
      <c r="F24" s="226"/>
      <c r="G24" s="226"/>
      <c r="H24" s="226"/>
      <c r="I24" s="212">
        <f>IF(AX20=TRUE,"",IF(AL13=TRUE,"",AS24))</f>
        <v>4</v>
      </c>
      <c r="J24" s="212"/>
      <c r="K24" s="231">
        <f>AQ20</f>
        <v>0.36875000000000002</v>
      </c>
      <c r="L24" s="231"/>
      <c r="M24" s="231"/>
      <c r="N24" s="212">
        <f>AO18</f>
        <v>59</v>
      </c>
      <c r="O24" s="212"/>
      <c r="P24" s="212"/>
      <c r="Q24" s="169">
        <f>AR18</f>
        <v>3</v>
      </c>
      <c r="R24" s="212">
        <f>AP18</f>
        <v>160</v>
      </c>
      <c r="S24" s="212"/>
      <c r="T24" s="212"/>
      <c r="U24" s="169">
        <f>AR31</f>
        <v>3</v>
      </c>
      <c r="V24" s="212">
        <f>AO33</f>
        <v>62</v>
      </c>
      <c r="W24" s="212"/>
      <c r="X24" s="212"/>
      <c r="Y24" s="231">
        <f>AQ25</f>
        <v>0.38750000000000001</v>
      </c>
      <c r="Z24" s="231"/>
      <c r="AA24" s="231"/>
      <c r="AB24" s="212">
        <f>IF(AX26=TRUE,"",IF(AN13=TRUE,"",AS29))</f>
        <v>4</v>
      </c>
      <c r="AC24" s="212"/>
      <c r="AD24" s="226"/>
      <c r="AE24" s="226"/>
      <c r="AF24" s="226"/>
      <c r="AG24" s="226"/>
      <c r="AH24" s="226"/>
      <c r="AI24" s="226"/>
      <c r="AJ24" s="226"/>
      <c r="AK24" s="138"/>
      <c r="AL24" s="120" t="s">
        <v>28</v>
      </c>
      <c r="AM24" s="139"/>
      <c r="AN24" s="140"/>
      <c r="AO24" s="139">
        <f>SUM(AO20:AO23)</f>
        <v>59</v>
      </c>
      <c r="AP24" s="139">
        <f>SUM(AP20:AP23)</f>
        <v>160</v>
      </c>
      <c r="AQ24" s="141"/>
      <c r="AR24" s="140"/>
      <c r="AS24" s="139">
        <f>SUM(AS20:AS23)</f>
        <v>4</v>
      </c>
      <c r="AT24" s="142"/>
      <c r="AU24" s="143"/>
      <c r="AV24" s="143"/>
      <c r="AW24" s="138"/>
      <c r="AX24" s="138"/>
      <c r="AY24" s="138"/>
      <c r="AZ24" s="138"/>
      <c r="BA24" s="138"/>
      <c r="BB24" s="138"/>
      <c r="BC24" s="138"/>
      <c r="BD24" s="138"/>
      <c r="BE24" s="144"/>
      <c r="BF24" s="14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3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3"/>
    </row>
    <row r="25" spans="1:85" s="3" customFormat="1" ht="18" customHeight="1">
      <c r="A25" s="51"/>
      <c r="B25" s="208" t="s">
        <v>108</v>
      </c>
      <c r="C25" s="208"/>
      <c r="D25" s="208"/>
      <c r="E25" s="208"/>
      <c r="F25" s="208"/>
      <c r="G25" s="208"/>
      <c r="H25" s="208"/>
      <c r="I25" s="52"/>
      <c r="J25" s="52"/>
      <c r="K25" s="52"/>
      <c r="L25" s="52"/>
      <c r="M25" s="52"/>
      <c r="N25" s="53"/>
      <c r="O25" s="53"/>
      <c r="P25" s="53"/>
      <c r="Q25" s="52"/>
      <c r="R25" s="52"/>
      <c r="S25" s="52"/>
      <c r="T25" s="52"/>
      <c r="U25" s="52"/>
      <c r="V25" s="53"/>
      <c r="W25" s="53"/>
      <c r="X25" s="53"/>
      <c r="Y25" s="52"/>
      <c r="Z25" s="52"/>
      <c r="AA25" s="52"/>
      <c r="AB25" s="52"/>
      <c r="AC25" s="52"/>
      <c r="AD25" s="208" t="s">
        <v>109</v>
      </c>
      <c r="AE25" s="208"/>
      <c r="AF25" s="208"/>
      <c r="AG25" s="208"/>
      <c r="AH25" s="208"/>
      <c r="AI25" s="208"/>
      <c r="AJ25" s="208"/>
      <c r="AK25" s="138"/>
      <c r="AL25" s="120" t="s">
        <v>22</v>
      </c>
      <c r="AM25" s="136" t="b">
        <f>OR(R20="",V20="")</f>
        <v>0</v>
      </c>
      <c r="AN25" s="135">
        <f>IF(AM25=FALSE,V20/R20,"")</f>
        <v>0.52500000000000002</v>
      </c>
      <c r="AO25" s="136">
        <f>IF(AM25=FALSE,V20,"")</f>
        <v>21</v>
      </c>
      <c r="AP25" s="136">
        <f>IF(AM25=FALSE,R20,"")</f>
        <v>40</v>
      </c>
      <c r="AQ25" s="137">
        <f>IF(AO31=TRUE,"",AO33/AP33)</f>
        <v>0.38750000000000001</v>
      </c>
      <c r="AR25" s="136">
        <f>MAX(U20:U23)</f>
        <v>3</v>
      </c>
      <c r="AS25" s="136">
        <f>IF(AS20="","",IF(AS20=0,2,IF(AS20=1,1,IF(AS20=2,0))))</f>
        <v>0</v>
      </c>
      <c r="AT25" s="220" t="b">
        <f>AND(AD20&gt;0,A20="")</f>
        <v>1</v>
      </c>
      <c r="AU25" s="220"/>
      <c r="AV25" s="120" t="b">
        <f>OR(B25="",AD25="")</f>
        <v>0</v>
      </c>
      <c r="AW25" s="138"/>
      <c r="AX25" s="138" t="s">
        <v>97</v>
      </c>
      <c r="AY25" s="138"/>
      <c r="AZ25" s="138"/>
      <c r="BA25" s="138"/>
      <c r="BB25" s="138"/>
      <c r="BC25" s="138"/>
      <c r="BD25" s="138"/>
      <c r="BE25" s="144"/>
      <c r="BF25" s="14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3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3"/>
    </row>
    <row r="26" spans="1:85" ht="18" customHeight="1">
      <c r="A26" s="28"/>
      <c r="B26" s="208"/>
      <c r="C26" s="208"/>
      <c r="D26" s="208"/>
      <c r="E26" s="208"/>
      <c r="F26" s="208"/>
      <c r="G26" s="208"/>
      <c r="H26" s="20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208"/>
      <c r="AE26" s="208"/>
      <c r="AF26" s="208"/>
      <c r="AG26" s="208"/>
      <c r="AH26" s="208"/>
      <c r="AI26" s="208"/>
      <c r="AJ26" s="208"/>
      <c r="AK26" s="120"/>
      <c r="AL26" s="120" t="s">
        <v>23</v>
      </c>
      <c r="AM26" s="136" t="b">
        <f>OR(R21="",V21="")</f>
        <v>0</v>
      </c>
      <c r="AN26" s="135">
        <f>IF(AM26=FALSE,V21/R21,"")</f>
        <v>0.42499999999999999</v>
      </c>
      <c r="AO26" s="136">
        <f>IF(AM26=FALSE,V21,"")</f>
        <v>17</v>
      </c>
      <c r="AP26" s="136">
        <f>IF(AM26=FALSE,R21,"")</f>
        <v>40</v>
      </c>
      <c r="AQ26" s="146"/>
      <c r="AR26" s="146"/>
      <c r="AS26" s="136">
        <f>IF(AS21="","",IF(AS21=0,2,IF(AS21=1,1,IF(AS21=2,0))))</f>
        <v>2</v>
      </c>
      <c r="AT26" s="220" t="b">
        <f>AND(AD21&gt;0,A21="")</f>
        <v>1</v>
      </c>
      <c r="AU26" s="220"/>
      <c r="AV26" s="120" t="b">
        <f>OR(B26="",AD26="")</f>
        <v>1</v>
      </c>
      <c r="AW26" s="120"/>
      <c r="AX26" s="120" t="b">
        <f>AND(AS25="",AS26="",AS27="",AS28="")</f>
        <v>0</v>
      </c>
      <c r="AY26" s="120"/>
      <c r="AZ26" s="123"/>
      <c r="BA26" s="120"/>
      <c r="BB26" s="120"/>
      <c r="BC26" s="120"/>
      <c r="BD26" s="120"/>
      <c r="BS26" s="91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4"/>
    </row>
    <row r="27" spans="1:85" ht="18" customHeight="1">
      <c r="A27" s="28"/>
      <c r="B27" s="230" t="s">
        <v>21</v>
      </c>
      <c r="C27" s="230"/>
      <c r="D27" s="230"/>
      <c r="E27" s="230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120"/>
      <c r="AL27" s="120" t="s">
        <v>24</v>
      </c>
      <c r="AM27" s="136" t="b">
        <f>OR(R22="",V22="")</f>
        <v>0</v>
      </c>
      <c r="AN27" s="135">
        <f>IF(AM27=FALSE,V22/R22,"")</f>
        <v>0.3</v>
      </c>
      <c r="AO27" s="136">
        <f>IF(AM27=FALSE,V22,"")</f>
        <v>12</v>
      </c>
      <c r="AP27" s="136">
        <f>IF(AM27=FALSE,R22,"")</f>
        <v>40</v>
      </c>
      <c r="AQ27" s="146"/>
      <c r="AR27" s="146"/>
      <c r="AS27" s="136">
        <f>IF(AV22=TRUE,"",IF(AW27=TRUE,2,IF(AV27=TRUE,"",IF(AO27="","",IF(AO27&gt;AO22,2,IF(AO22&gt;AO27,0,IF(AO27=AO22,1)))))))</f>
        <v>0</v>
      </c>
      <c r="AT27" s="220" t="b">
        <f>AND(AD22&gt;0,A22="")</f>
        <v>1</v>
      </c>
      <c r="AU27" s="220"/>
      <c r="AV27" s="120" t="b">
        <f>OR(B22="",AD22="")</f>
        <v>0</v>
      </c>
      <c r="AW27" s="133" t="s">
        <v>98</v>
      </c>
      <c r="AX27" s="120"/>
      <c r="AY27" s="120"/>
      <c r="AZ27" s="123"/>
      <c r="BA27" s="120"/>
      <c r="BB27" s="120"/>
      <c r="BC27" s="120"/>
      <c r="BD27" s="120"/>
      <c r="BS27" s="91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4"/>
    </row>
    <row r="28" spans="1:85" ht="18" customHeight="1">
      <c r="A28" s="54"/>
      <c r="B28" s="17"/>
      <c r="C28" s="17"/>
      <c r="D28" s="17"/>
      <c r="E28" s="55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120"/>
      <c r="AL28" s="120" t="s">
        <v>25</v>
      </c>
      <c r="AM28" s="136" t="b">
        <f>OR(R23="",V23="")</f>
        <v>0</v>
      </c>
      <c r="AN28" s="135">
        <f>IF(AM28=FALSE,V23/R23,"")</f>
        <v>0.3</v>
      </c>
      <c r="AO28" s="136">
        <f>IF(AM28=FALSE,V23,"")</f>
        <v>12</v>
      </c>
      <c r="AP28" s="136">
        <f>IF(AM28=FALSE,R23,"")</f>
        <v>40</v>
      </c>
      <c r="AQ28" s="120"/>
      <c r="AR28" s="120"/>
      <c r="AS28" s="136">
        <f>IF(AZ22=FALSE,"",IF(AW23=TRUE,0,IF(AW28=TRUE,2,IF(AV28=TRUE,"",IF(AO28="","",IF(AO28&gt;AO23,2,IF(AO23&gt;AO28,0,IF(AO28=AO23,1))))))))</f>
        <v>2</v>
      </c>
      <c r="AT28" s="220" t="b">
        <f>AND(AD23&gt;0,A23="")</f>
        <v>1</v>
      </c>
      <c r="AU28" s="220"/>
      <c r="AV28" s="120" t="b">
        <f>OR(B23="",AD23="")</f>
        <v>0</v>
      </c>
      <c r="AW28" s="120" t="b">
        <f>AND(AT28=TRUE,AV28=TRUE)</f>
        <v>0</v>
      </c>
      <c r="AX28" s="120"/>
      <c r="AY28" s="120"/>
      <c r="AZ28" s="123"/>
      <c r="BA28" s="120"/>
      <c r="BB28" s="120"/>
      <c r="BC28" s="120"/>
      <c r="BD28" s="120"/>
      <c r="BS28" s="91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4"/>
    </row>
    <row r="29" spans="1:85" ht="18" customHeight="1">
      <c r="A29" s="54"/>
      <c r="B29" s="17"/>
      <c r="C29" s="17"/>
      <c r="D29" s="17"/>
      <c r="E29" s="55"/>
      <c r="F29" s="55"/>
      <c r="G29" s="17"/>
      <c r="H29" s="56"/>
      <c r="I29" s="56"/>
      <c r="J29" s="56"/>
      <c r="K29" s="17"/>
      <c r="L29" s="55"/>
      <c r="M29" s="55"/>
      <c r="N29" s="17"/>
      <c r="O29" s="17"/>
      <c r="P29" s="17"/>
      <c r="Q29" s="17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7"/>
      <c r="AH29" s="38"/>
      <c r="AI29" s="38"/>
      <c r="AJ29" s="38"/>
      <c r="AK29" s="120"/>
      <c r="AL29" s="120"/>
      <c r="AM29" s="123"/>
      <c r="AN29" s="123"/>
      <c r="AO29" s="139">
        <f>SUM(AO25:AO28)</f>
        <v>62</v>
      </c>
      <c r="AP29" s="139">
        <f>SUM(AP25:AP28)</f>
        <v>160</v>
      </c>
      <c r="AQ29" s="147"/>
      <c r="AR29" s="147"/>
      <c r="AS29" s="139">
        <f>SUM(AS25:AS28)</f>
        <v>4</v>
      </c>
      <c r="AT29" s="148" t="s">
        <v>42</v>
      </c>
      <c r="AU29" s="147"/>
      <c r="AV29" s="147"/>
      <c r="AW29" s="120"/>
      <c r="AX29" s="120"/>
      <c r="AY29" s="120"/>
      <c r="AZ29" s="120"/>
      <c r="BA29" s="120"/>
      <c r="BB29" s="120"/>
      <c r="BC29" s="120"/>
      <c r="BD29" s="120"/>
      <c r="BS29" s="91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4"/>
    </row>
    <row r="30" spans="1:85" ht="18" customHeight="1">
      <c r="A30" s="14"/>
      <c r="B30" s="174" t="s">
        <v>105</v>
      </c>
      <c r="C30" s="175" t="s">
        <v>106</v>
      </c>
      <c r="D30" s="174"/>
      <c r="E30" s="55"/>
      <c r="F30" s="55"/>
      <c r="G30" s="17"/>
      <c r="H30" s="56"/>
      <c r="I30" s="56"/>
      <c r="J30" s="56"/>
      <c r="N30" s="17"/>
      <c r="O30" s="17"/>
      <c r="P30" s="17"/>
      <c r="Q30" s="17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219"/>
      <c r="AD30" s="219"/>
      <c r="AE30" s="219"/>
      <c r="AF30" s="219"/>
      <c r="AG30" s="219"/>
      <c r="AH30" s="219"/>
      <c r="AI30" s="219"/>
      <c r="AJ30" s="219"/>
      <c r="AK30" s="120"/>
      <c r="AL30" s="120"/>
      <c r="AM30" s="136"/>
      <c r="AN30" s="123"/>
      <c r="AO30" s="178" t="s">
        <v>32</v>
      </c>
      <c r="AP30" s="178"/>
      <c r="AQ30" s="120"/>
      <c r="AR30" s="123" t="s">
        <v>2</v>
      </c>
      <c r="AS30" s="120"/>
      <c r="AT30" s="120" t="b">
        <f>OR(B20="",B21="",B22="",AD20="",AD21="",AD22="")</f>
        <v>0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S30" s="91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4"/>
    </row>
    <row r="31" spans="1:85" ht="18" customHeight="1">
      <c r="A31" s="14"/>
      <c r="B31" s="176"/>
      <c r="C31" s="175" t="s">
        <v>107</v>
      </c>
      <c r="D31" s="177"/>
      <c r="E31" s="60"/>
      <c r="F31" s="60"/>
      <c r="G31" s="58"/>
      <c r="H31" s="61"/>
      <c r="I31" s="61"/>
      <c r="J31" s="61"/>
      <c r="N31" s="59"/>
      <c r="O31" s="59"/>
      <c r="P31" s="58"/>
      <c r="Q31" s="58"/>
      <c r="R31" s="28"/>
      <c r="S31" s="22"/>
      <c r="T31" s="22"/>
      <c r="U31" s="22"/>
      <c r="Y31" s="22"/>
      <c r="Z31" s="22"/>
      <c r="AA31" s="22"/>
      <c r="AB31" s="22"/>
      <c r="AC31" s="216" t="s">
        <v>11</v>
      </c>
      <c r="AD31" s="216"/>
      <c r="AE31" s="216"/>
      <c r="AF31" s="216"/>
      <c r="AG31" s="216"/>
      <c r="AH31" s="216"/>
      <c r="AI31" s="216"/>
      <c r="AJ31" s="216"/>
      <c r="AK31" s="120"/>
      <c r="AL31" s="120"/>
      <c r="AM31" s="120"/>
      <c r="AN31" s="120"/>
      <c r="AO31" s="178" t="b">
        <f>OR(AO33="",AP33="")</f>
        <v>0</v>
      </c>
      <c r="AP31" s="178"/>
      <c r="AQ31" s="120"/>
      <c r="AR31" s="123">
        <f>IF(AR25&gt;0,MAX(U20:U23),"")</f>
        <v>3</v>
      </c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S31" s="91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4"/>
    </row>
    <row r="32" spans="1:85" ht="18" customHeight="1">
      <c r="A32" s="14"/>
      <c r="B32" s="17"/>
      <c r="C32" s="17"/>
      <c r="D32" s="17"/>
      <c r="E32" s="55"/>
      <c r="F32" s="55"/>
      <c r="G32" s="17"/>
      <c r="H32" s="56"/>
      <c r="I32" s="56"/>
      <c r="J32" s="56"/>
      <c r="K32" s="99"/>
      <c r="L32" s="99"/>
      <c r="M32" s="99"/>
      <c r="N32" s="17"/>
      <c r="O32" s="17"/>
      <c r="P32" s="17"/>
      <c r="Q32" s="17"/>
      <c r="R32" s="38"/>
      <c r="S32" s="38"/>
      <c r="T32" s="38"/>
      <c r="U32" s="38"/>
      <c r="V32" s="99"/>
      <c r="W32" s="99"/>
      <c r="X32" s="99"/>
      <c r="Y32" s="38"/>
      <c r="Z32" s="38"/>
      <c r="AA32" s="38"/>
      <c r="AB32" s="38"/>
      <c r="AC32" s="38"/>
      <c r="AD32" s="38"/>
      <c r="AE32" s="38"/>
      <c r="AF32" s="38"/>
      <c r="AG32" s="57"/>
      <c r="AH32" s="38"/>
      <c r="AI32" s="38"/>
      <c r="AJ32" s="38"/>
      <c r="AK32" s="120"/>
      <c r="AL32" s="120"/>
      <c r="AM32" s="120"/>
      <c r="AN32" s="120"/>
      <c r="AO32" s="120" t="s">
        <v>31</v>
      </c>
      <c r="AP32" s="137" t="s">
        <v>31</v>
      </c>
      <c r="AQ32" s="137"/>
      <c r="AR32" s="137"/>
      <c r="AS32" s="149"/>
      <c r="AT32" s="149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S32" s="91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4"/>
    </row>
    <row r="33" spans="1:85" ht="18" customHeight="1">
      <c r="A33" s="15"/>
      <c r="B33" s="18"/>
      <c r="C33" s="100"/>
      <c r="D33" s="101"/>
      <c r="E33" s="102"/>
      <c r="F33" s="102"/>
      <c r="G33" s="101"/>
      <c r="H33" s="103"/>
      <c r="I33" s="103"/>
      <c r="J33" s="103"/>
      <c r="K33" s="95"/>
      <c r="L33" s="95"/>
      <c r="M33" s="95"/>
      <c r="N33" s="101"/>
      <c r="O33" s="100"/>
      <c r="P33" s="101"/>
      <c r="Q33" s="101"/>
      <c r="R33" s="104"/>
      <c r="S33" s="104"/>
      <c r="T33" s="104"/>
      <c r="U33" s="104"/>
      <c r="V33" s="95"/>
      <c r="W33" s="95"/>
      <c r="X33" s="95"/>
      <c r="Y33" s="104"/>
      <c r="Z33" s="104"/>
      <c r="AA33" s="104"/>
      <c r="AB33" s="104"/>
      <c r="AC33" s="105"/>
      <c r="AD33" s="105"/>
      <c r="AE33" s="105"/>
      <c r="AF33" s="105"/>
      <c r="AG33" s="105"/>
      <c r="AH33" s="105"/>
      <c r="AI33" s="105"/>
      <c r="AJ33" s="105"/>
      <c r="AK33" s="120"/>
      <c r="AL33" s="120"/>
      <c r="AM33" s="120"/>
      <c r="AN33" s="120"/>
      <c r="AO33" s="123">
        <f>IF(AO29&gt;0,AO29,"")</f>
        <v>62</v>
      </c>
      <c r="AP33" s="123">
        <f>IF(AP29&gt;0,AP29,"")</f>
        <v>160</v>
      </c>
      <c r="AQ33" s="137"/>
      <c r="AR33" s="137"/>
      <c r="AS33" s="149"/>
      <c r="AT33" s="149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S33" s="91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4"/>
    </row>
    <row r="34" spans="1:85" ht="18" customHeight="1">
      <c r="A34" s="16"/>
      <c r="B34" s="16"/>
      <c r="C34" s="106"/>
      <c r="D34" s="106"/>
      <c r="E34" s="107"/>
      <c r="F34" s="107"/>
      <c r="G34" s="108"/>
      <c r="H34" s="109"/>
      <c r="I34" s="109"/>
      <c r="J34" s="109"/>
      <c r="K34" s="95"/>
      <c r="L34" s="95"/>
      <c r="M34" s="95"/>
      <c r="N34" s="106"/>
      <c r="O34" s="106"/>
      <c r="P34" s="108"/>
      <c r="Q34" s="108"/>
      <c r="R34" s="110"/>
      <c r="S34" s="111"/>
      <c r="T34" s="111"/>
      <c r="U34" s="111"/>
      <c r="V34" s="95"/>
      <c r="W34" s="95"/>
      <c r="X34" s="95"/>
      <c r="Y34" s="111"/>
      <c r="Z34" s="111"/>
      <c r="AA34" s="111"/>
      <c r="AB34" s="111"/>
      <c r="AC34" s="105"/>
      <c r="AD34" s="105"/>
      <c r="AE34" s="105"/>
      <c r="AF34" s="105"/>
      <c r="AG34" s="105"/>
      <c r="AH34" s="105"/>
      <c r="AI34" s="105"/>
      <c r="AJ34" s="105"/>
      <c r="AK34" s="120"/>
      <c r="AL34" s="120"/>
      <c r="AM34" s="120"/>
      <c r="AN34" s="120"/>
      <c r="AO34" s="120"/>
      <c r="AP34" s="137"/>
      <c r="AQ34" s="137"/>
      <c r="AR34" s="137"/>
      <c r="AS34" s="149"/>
      <c r="AT34" s="149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S34" s="91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4"/>
    </row>
    <row r="35" spans="1:85" ht="18" customHeight="1">
      <c r="A35" s="16"/>
      <c r="B35" s="16"/>
      <c r="C35" s="106"/>
      <c r="D35" s="106"/>
      <c r="E35" s="107"/>
      <c r="F35" s="107"/>
      <c r="G35" s="108"/>
      <c r="H35" s="109"/>
      <c r="I35" s="109"/>
      <c r="J35" s="109"/>
      <c r="K35" s="95"/>
      <c r="L35" s="95"/>
      <c r="M35" s="95"/>
      <c r="N35" s="106"/>
      <c r="O35" s="106"/>
      <c r="P35" s="108"/>
      <c r="Q35" s="108"/>
      <c r="R35" s="110"/>
      <c r="S35" s="111"/>
      <c r="T35" s="111"/>
      <c r="U35" s="111"/>
      <c r="V35" s="95"/>
      <c r="W35" s="95"/>
      <c r="X35" s="95"/>
      <c r="Y35" s="111"/>
      <c r="Z35" s="111"/>
      <c r="AA35" s="111"/>
      <c r="AB35" s="111"/>
      <c r="AC35" s="105"/>
      <c r="AD35" s="105"/>
      <c r="AE35" s="105"/>
      <c r="AF35" s="105"/>
      <c r="AG35" s="105"/>
      <c r="AH35" s="105"/>
      <c r="AI35" s="105"/>
      <c r="AJ35" s="105"/>
      <c r="AK35" s="120"/>
      <c r="AL35" s="150"/>
      <c r="AM35" s="120"/>
      <c r="AN35" s="120"/>
      <c r="AO35" s="120"/>
      <c r="AP35" s="137"/>
      <c r="AQ35" s="137"/>
      <c r="AR35" s="137"/>
      <c r="AS35" s="149"/>
      <c r="AT35" s="149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S35" s="91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4"/>
    </row>
    <row r="36" spans="1:85" s="5" customFormat="1" ht="18" customHeight="1">
      <c r="A36" s="64"/>
      <c r="B36" s="6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3"/>
      <c r="Q36" s="114"/>
      <c r="R36" s="113"/>
      <c r="S36" s="113"/>
      <c r="T36" s="113"/>
      <c r="U36" s="113"/>
      <c r="V36" s="98"/>
      <c r="W36" s="98"/>
      <c r="X36" s="98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51"/>
      <c r="AL36" s="150"/>
      <c r="AM36" s="120"/>
      <c r="AN36" s="120"/>
      <c r="AO36" s="152"/>
      <c r="AP36" s="153"/>
      <c r="AQ36" s="137"/>
      <c r="AR36" s="151"/>
      <c r="AS36" s="149"/>
      <c r="AT36" s="149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4"/>
      <c r="BF36" s="155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4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84"/>
    </row>
    <row r="37" spans="1:85" ht="18" customHeight="1">
      <c r="A37" s="66"/>
      <c r="B37" s="12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20"/>
      <c r="AL37" s="148"/>
      <c r="AM37" s="156" t="s">
        <v>59</v>
      </c>
      <c r="AN37" s="156" t="s">
        <v>26</v>
      </c>
      <c r="AO37" s="133"/>
      <c r="AP37" s="157"/>
      <c r="AQ37" s="156" t="s">
        <v>59</v>
      </c>
      <c r="AR37" s="156" t="s">
        <v>26</v>
      </c>
      <c r="AS37" s="133"/>
      <c r="AT37" s="120"/>
      <c r="AU37" s="156" t="s">
        <v>59</v>
      </c>
      <c r="AV37" s="156" t="s">
        <v>26</v>
      </c>
      <c r="AW37" s="133"/>
      <c r="AX37" s="120"/>
      <c r="AY37" s="156" t="s">
        <v>59</v>
      </c>
      <c r="AZ37" s="156" t="s">
        <v>26</v>
      </c>
      <c r="BA37" s="133"/>
      <c r="BB37" s="120"/>
      <c r="BC37" s="120"/>
      <c r="BD37" s="120"/>
      <c r="BS37" s="91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4"/>
    </row>
    <row r="38" spans="1:85" ht="18" customHeight="1">
      <c r="A38" s="12"/>
      <c r="B38" s="12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20"/>
      <c r="AL38" s="158" t="s">
        <v>43</v>
      </c>
      <c r="AM38" s="122" t="s">
        <v>81</v>
      </c>
      <c r="AN38" s="122">
        <v>10</v>
      </c>
      <c r="AO38" s="123"/>
      <c r="AP38" s="158" t="s">
        <v>49</v>
      </c>
      <c r="AQ38" s="122" t="s">
        <v>82</v>
      </c>
      <c r="AR38" s="122">
        <v>15</v>
      </c>
      <c r="AS38" s="123"/>
      <c r="AT38" s="133" t="s">
        <v>53</v>
      </c>
      <c r="AU38" s="123" t="s">
        <v>87</v>
      </c>
      <c r="AV38" s="123">
        <v>40</v>
      </c>
      <c r="AW38" s="123"/>
      <c r="AX38" s="133" t="s">
        <v>56</v>
      </c>
      <c r="AY38" s="123" t="s">
        <v>90</v>
      </c>
      <c r="AZ38" s="123">
        <v>50</v>
      </c>
      <c r="BA38" s="123"/>
      <c r="BB38" s="120"/>
      <c r="BC38" s="120"/>
      <c r="BD38" s="120"/>
      <c r="BS38" s="91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4"/>
    </row>
    <row r="39" spans="1:85" ht="18" customHeight="1">
      <c r="A39" s="12"/>
      <c r="B39" s="12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20"/>
      <c r="AL39" s="158" t="s">
        <v>44</v>
      </c>
      <c r="AM39" s="122" t="s">
        <v>82</v>
      </c>
      <c r="AN39" s="122">
        <v>15</v>
      </c>
      <c r="AO39" s="123"/>
      <c r="AP39" s="158" t="s">
        <v>50</v>
      </c>
      <c r="AQ39" s="122" t="s">
        <v>85</v>
      </c>
      <c r="AR39" s="122">
        <v>15</v>
      </c>
      <c r="AS39" s="123"/>
      <c r="AT39" s="133" t="s">
        <v>54</v>
      </c>
      <c r="AU39" s="123" t="s">
        <v>88</v>
      </c>
      <c r="AV39" s="123">
        <v>40</v>
      </c>
      <c r="AW39" s="123"/>
      <c r="AX39" s="133" t="s">
        <v>57</v>
      </c>
      <c r="AY39" s="123" t="s">
        <v>91</v>
      </c>
      <c r="AZ39" s="123">
        <v>40</v>
      </c>
      <c r="BA39" s="123"/>
      <c r="BB39" s="120"/>
      <c r="BC39" s="120"/>
      <c r="BD39" s="120"/>
      <c r="BS39" s="91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4"/>
    </row>
    <row r="40" spans="1:85" ht="18" customHeight="1">
      <c r="A40" s="67"/>
      <c r="B40" s="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20"/>
      <c r="AL40" s="158" t="s">
        <v>45</v>
      </c>
      <c r="AM40" s="122" t="s">
        <v>83</v>
      </c>
      <c r="AN40" s="122">
        <v>20</v>
      </c>
      <c r="AO40" s="123"/>
      <c r="AP40" s="158" t="s">
        <v>51</v>
      </c>
      <c r="AQ40" s="122" t="s">
        <v>86</v>
      </c>
      <c r="AR40" s="122">
        <v>20</v>
      </c>
      <c r="AS40" s="123"/>
      <c r="AT40" s="133" t="s">
        <v>55</v>
      </c>
      <c r="AU40" s="123" t="s">
        <v>89</v>
      </c>
      <c r="AV40" s="123">
        <v>40</v>
      </c>
      <c r="AW40" s="123"/>
      <c r="AX40" s="133" t="s">
        <v>58</v>
      </c>
      <c r="AY40" s="123" t="s">
        <v>89</v>
      </c>
      <c r="AZ40" s="123">
        <v>40</v>
      </c>
      <c r="BA40" s="123"/>
      <c r="BB40" s="120"/>
      <c r="BC40" s="120"/>
      <c r="BD40" s="120"/>
      <c r="BS40" s="91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4"/>
    </row>
    <row r="41" spans="1:85" ht="18" customHeight="1">
      <c r="A41" s="67"/>
      <c r="B41" s="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6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20"/>
      <c r="AL41" s="158" t="s">
        <v>46</v>
      </c>
      <c r="AM41" s="122" t="s">
        <v>102</v>
      </c>
      <c r="AN41" s="122">
        <v>20</v>
      </c>
      <c r="AO41" s="123"/>
      <c r="AP41" s="158" t="s">
        <v>52</v>
      </c>
      <c r="AQ41" s="122" t="s">
        <v>103</v>
      </c>
      <c r="AR41" s="122">
        <v>20</v>
      </c>
      <c r="AS41" s="123"/>
      <c r="AT41" s="123"/>
      <c r="AU41" s="123"/>
      <c r="AV41" s="123"/>
      <c r="AW41" s="123"/>
      <c r="AX41" s="123"/>
      <c r="AY41" s="120"/>
      <c r="AZ41" s="123"/>
      <c r="BA41" s="120"/>
      <c r="BB41" s="120"/>
      <c r="BC41" s="120"/>
      <c r="BD41" s="120"/>
      <c r="BS41" s="91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4"/>
    </row>
    <row r="42" spans="1:85" ht="18" customHeight="1">
      <c r="A42" s="67"/>
      <c r="B42" s="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6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20"/>
      <c r="AL42" s="158" t="s">
        <v>47</v>
      </c>
      <c r="AM42" s="122" t="s">
        <v>104</v>
      </c>
      <c r="AN42" s="122">
        <v>20</v>
      </c>
      <c r="AO42" s="123"/>
      <c r="AP42" s="122"/>
      <c r="AQ42" s="122"/>
      <c r="AR42" s="123"/>
      <c r="AS42" s="123"/>
      <c r="AT42" s="123"/>
      <c r="AU42" s="123"/>
      <c r="AV42" s="123"/>
      <c r="AW42" s="120"/>
      <c r="AX42" s="123"/>
      <c r="AY42" s="120"/>
      <c r="AZ42" s="123"/>
      <c r="BA42" s="120"/>
      <c r="BB42" s="120"/>
      <c r="BC42" s="120"/>
      <c r="BD42" s="120"/>
      <c r="BS42" s="91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4"/>
    </row>
    <row r="43" spans="1:85" ht="18" customHeight="1">
      <c r="A43" s="67"/>
      <c r="B43" s="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6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20"/>
      <c r="AL43" s="158" t="s">
        <v>48</v>
      </c>
      <c r="AM43" s="122" t="s">
        <v>84</v>
      </c>
      <c r="AN43" s="122">
        <v>30</v>
      </c>
      <c r="AO43" s="123"/>
      <c r="AP43" s="122"/>
      <c r="AQ43" s="122"/>
      <c r="AR43" s="123"/>
      <c r="AS43" s="123"/>
      <c r="AT43" s="123"/>
      <c r="AU43" s="123"/>
      <c r="AV43" s="123"/>
      <c r="AW43" s="120"/>
      <c r="AX43" s="123"/>
      <c r="AY43" s="120"/>
      <c r="AZ43" s="123"/>
      <c r="BA43" s="120"/>
      <c r="BB43" s="120"/>
      <c r="BC43" s="120"/>
      <c r="BD43" s="120"/>
      <c r="BS43" s="91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4"/>
    </row>
    <row r="44" spans="1:85" ht="18" customHeight="1">
      <c r="A44" s="10"/>
      <c r="B44" s="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7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20"/>
      <c r="AL44" s="128" t="b">
        <f>AND(C11="")</f>
        <v>1</v>
      </c>
      <c r="AM44" s="128" t="b">
        <f>AND(H11="")</f>
        <v>1</v>
      </c>
      <c r="AN44" s="128" t="str">
        <f t="shared" ref="AN44:AN49" si="4">IF(AND(AL44=FALSE,AM44=FALSE),AM38,"")</f>
        <v/>
      </c>
      <c r="AO44" s="128" t="str">
        <f t="shared" ref="AO44:AO49" si="5">IF(AND(AL44=FALSE,AM44=FALSE),AN38,"")</f>
        <v/>
      </c>
      <c r="AP44" s="128" t="b">
        <f>AND(C13="")</f>
        <v>1</v>
      </c>
      <c r="AQ44" s="128" t="b">
        <f>AND(H11="")</f>
        <v>1</v>
      </c>
      <c r="AR44" s="120" t="str">
        <f>IF(AND(AP44=FALSE,AQ44=FALSE),AQ38,"")</f>
        <v/>
      </c>
      <c r="AS44" s="120" t="str">
        <f>IF(AND(AP44=FALSE,AQ44=FALSE),AR38,"")</f>
        <v/>
      </c>
      <c r="AT44" s="128" t="b">
        <f>AND(C15="")</f>
        <v>0</v>
      </c>
      <c r="AU44" s="128" t="b">
        <f>AND(H11="")</f>
        <v>1</v>
      </c>
      <c r="AV44" s="120" t="str">
        <f>IF(AND(AT44=FALSE,AU44=FALSE),AU38,"")</f>
        <v/>
      </c>
      <c r="AW44" s="120" t="str">
        <f>IF(AND(AT44=FALSE,AU44=FALSE),AV38,"")</f>
        <v/>
      </c>
      <c r="AX44" s="128" t="b">
        <f>AND(C15="")</f>
        <v>0</v>
      </c>
      <c r="AY44" s="128" t="b">
        <f>AND(H15="")</f>
        <v>1</v>
      </c>
      <c r="AZ44" s="120" t="str">
        <f>IF(AND(AX44=FALSE,AY44=FALSE),AY38,"")</f>
        <v/>
      </c>
      <c r="BA44" s="120" t="str">
        <f>IF(AND(AX44=FALSE,AY44=FALSE),AZ38,"")</f>
        <v/>
      </c>
      <c r="BB44" s="120"/>
      <c r="BC44" s="120"/>
      <c r="BD44" s="120"/>
      <c r="BS44" s="91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4"/>
    </row>
    <row r="45" spans="1:85" ht="18" customHeight="1">
      <c r="A45" s="10"/>
      <c r="B45" s="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20"/>
      <c r="AL45" s="128" t="b">
        <f>AND(C11="")</f>
        <v>1</v>
      </c>
      <c r="AM45" s="128" t="b">
        <f>AND(J11="")</f>
        <v>1</v>
      </c>
      <c r="AN45" s="128" t="str">
        <f t="shared" si="4"/>
        <v/>
      </c>
      <c r="AO45" s="128" t="str">
        <f t="shared" si="5"/>
        <v/>
      </c>
      <c r="AP45" s="128" t="b">
        <f>AND(C13="")</f>
        <v>1</v>
      </c>
      <c r="AQ45" s="128" t="b">
        <f>AND(J11="")</f>
        <v>1</v>
      </c>
      <c r="AR45" s="120" t="str">
        <f>IF(AND(AP45=FALSE,AQ45=FALSE),AQ39,"")</f>
        <v/>
      </c>
      <c r="AS45" s="120" t="str">
        <f>IF(AND(AP45=FALSE,AQ45=FALSE),AR39,"")</f>
        <v/>
      </c>
      <c r="AT45" s="128" t="b">
        <f>AND(C15="")</f>
        <v>0</v>
      </c>
      <c r="AU45" s="128" t="b">
        <f>AND(J11="")</f>
        <v>1</v>
      </c>
      <c r="AV45" s="120" t="str">
        <f>IF(AND(AT45=FALSE,AU45=FALSE),AU39,"")</f>
        <v/>
      </c>
      <c r="AW45" s="120" t="str">
        <f>IF(AND(AT45=FALSE,AU45=FALSE),AV39,"")</f>
        <v/>
      </c>
      <c r="AX45" s="128" t="b">
        <f>AND(C15="")</f>
        <v>0</v>
      </c>
      <c r="AY45" s="128" t="b">
        <f>AND(J15="")</f>
        <v>0</v>
      </c>
      <c r="AZ45" s="120" t="str">
        <f>IF(AND(AX45=FALSE,AY45=FALSE),AY39,"")</f>
        <v>25 / 40</v>
      </c>
      <c r="BA45" s="120">
        <f>IF(AND(AX45=FALSE,AY45=FALSE),AZ39,"")</f>
        <v>40</v>
      </c>
      <c r="BB45" s="120"/>
      <c r="BC45" s="120"/>
      <c r="BD45" s="120"/>
      <c r="BS45" s="91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4"/>
    </row>
    <row r="46" spans="1:85" ht="18" customHeight="1">
      <c r="A46" s="10"/>
      <c r="B46" s="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20"/>
      <c r="AL46" s="128" t="b">
        <f>AND(C11="")</f>
        <v>1</v>
      </c>
      <c r="AM46" s="128" t="b">
        <f>AND(L11="")</f>
        <v>1</v>
      </c>
      <c r="AN46" s="128" t="str">
        <f t="shared" si="4"/>
        <v/>
      </c>
      <c r="AO46" s="128" t="str">
        <f t="shared" si="5"/>
        <v/>
      </c>
      <c r="AP46" s="128" t="b">
        <f>AND(C13="")</f>
        <v>1</v>
      </c>
      <c r="AQ46" s="128" t="b">
        <f>AND(L11="")</f>
        <v>1</v>
      </c>
      <c r="AR46" s="120" t="str">
        <f>IF(AND(AP46=FALSE,AQ46=FALSE),AQ40,"")</f>
        <v/>
      </c>
      <c r="AS46" s="120" t="str">
        <f>IF(AND(AP46=FALSE,AQ46=FALSE),AR40,"")</f>
        <v/>
      </c>
      <c r="AT46" s="128" t="b">
        <f>AND(C15="")</f>
        <v>0</v>
      </c>
      <c r="AU46" s="128" t="b">
        <f>AND(L11="")</f>
        <v>1</v>
      </c>
      <c r="AV46" s="120" t="str">
        <f>IF(AND(AT46=FALSE,AU46=FALSE),AU40,"")</f>
        <v/>
      </c>
      <c r="AW46" s="120" t="str">
        <f>IF(AND(AT46=FALSE,AU46=FALSE),AV40,"")</f>
        <v/>
      </c>
      <c r="AX46" s="128" t="b">
        <f>AND(C15="")</f>
        <v>0</v>
      </c>
      <c r="AY46" s="128" t="b">
        <f>AND(L15="")</f>
        <v>1</v>
      </c>
      <c r="AZ46" s="120" t="str">
        <f>IF(AND(AX46=FALSE,AY46=FALSE),AY40,"")</f>
        <v/>
      </c>
      <c r="BA46" s="120" t="str">
        <f>IF(AND(AX46=FALSE,AY46=FALSE),AZ40,"")</f>
        <v/>
      </c>
      <c r="BB46" s="120"/>
      <c r="BC46" s="120"/>
      <c r="BD46" s="120"/>
      <c r="BS46" s="91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4"/>
    </row>
    <row r="47" spans="1:85" ht="18" customHeight="1">
      <c r="A47" s="10"/>
      <c r="B47" s="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20"/>
      <c r="AL47" s="128" t="b">
        <f>AND(C11="")</f>
        <v>1</v>
      </c>
      <c r="AM47" s="128" t="b">
        <f>AND(H13="")</f>
        <v>1</v>
      </c>
      <c r="AN47" s="128" t="str">
        <f t="shared" si="4"/>
        <v/>
      </c>
      <c r="AO47" s="128" t="str">
        <f t="shared" si="5"/>
        <v/>
      </c>
      <c r="AP47" s="128" t="b">
        <f>AND(C13="")</f>
        <v>1</v>
      </c>
      <c r="AQ47" s="128" t="b">
        <f>AND(H13="")</f>
        <v>1</v>
      </c>
      <c r="AR47" s="120" t="str">
        <f>IF(AND(AP47=FALSE,AQ47=FALSE),AQ41,"")</f>
        <v/>
      </c>
      <c r="AS47" s="120" t="str">
        <f>IF(AND(AP47=FALSE,AQ47=FALSE),AR41,"")</f>
        <v/>
      </c>
      <c r="AT47" s="120"/>
      <c r="AU47" s="120"/>
      <c r="AV47" s="120">
        <f>SUM(AV44:AV46)</f>
        <v>0</v>
      </c>
      <c r="AW47" s="120">
        <f>SUM(AW44:AW46)</f>
        <v>0</v>
      </c>
      <c r="AX47" s="120"/>
      <c r="AY47" s="120"/>
      <c r="AZ47" s="120">
        <f>SUM(AZ44:AZ46)</f>
        <v>0</v>
      </c>
      <c r="BA47" s="120">
        <f>SUM(BA44:BA46)</f>
        <v>40</v>
      </c>
      <c r="BB47" s="120"/>
      <c r="BC47" s="120"/>
      <c r="BD47" s="120"/>
      <c r="BS47" s="91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4"/>
    </row>
    <row r="48" spans="1:85" ht="18" customHeight="1">
      <c r="A48" s="10"/>
      <c r="B48" s="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0"/>
      <c r="AL48" s="128" t="b">
        <f>AND(C11="")</f>
        <v>1</v>
      </c>
      <c r="AM48" s="128" t="b">
        <f>AND(J13="")</f>
        <v>1</v>
      </c>
      <c r="AN48" s="128" t="str">
        <f t="shared" si="4"/>
        <v/>
      </c>
      <c r="AO48" s="128" t="str">
        <f t="shared" si="5"/>
        <v/>
      </c>
      <c r="AP48" s="123"/>
      <c r="AQ48" s="123"/>
      <c r="AR48" s="120">
        <f>SUM(AR44:AR47)</f>
        <v>0</v>
      </c>
      <c r="AS48" s="120">
        <f>SUM(AS44:AS47)</f>
        <v>0</v>
      </c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S48" s="91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4"/>
    </row>
    <row r="49" spans="1:85" ht="18" customHeight="1">
      <c r="A49" s="10"/>
      <c r="B49" s="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0"/>
      <c r="AL49" s="128" t="b">
        <f>AND(C11="")</f>
        <v>1</v>
      </c>
      <c r="AM49" s="128" t="b">
        <f>AND(L13="")</f>
        <v>1</v>
      </c>
      <c r="AN49" s="128" t="str">
        <f t="shared" si="4"/>
        <v/>
      </c>
      <c r="AO49" s="128" t="str">
        <f t="shared" si="5"/>
        <v/>
      </c>
      <c r="AP49" s="123"/>
      <c r="AQ49" s="123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S49" s="91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4"/>
    </row>
    <row r="50" spans="1:85" ht="18" customHeight="1">
      <c r="A50" s="6"/>
      <c r="B50" s="68"/>
      <c r="C50" s="95"/>
      <c r="D50" s="111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120"/>
      <c r="AL50" s="123"/>
      <c r="AM50" s="123"/>
      <c r="AN50" s="120">
        <f>SUM(AN44:AN49)</f>
        <v>0</v>
      </c>
      <c r="AO50" s="120">
        <f>SUM(AO44:AO49)</f>
        <v>0</v>
      </c>
      <c r="AP50" s="123"/>
      <c r="AQ50" s="123"/>
      <c r="AR50" s="133"/>
      <c r="AS50" s="120"/>
      <c r="AT50" s="120"/>
      <c r="AU50" s="120"/>
      <c r="AV50" s="133"/>
      <c r="AW50" s="120"/>
      <c r="AX50" s="120"/>
      <c r="AY50" s="120"/>
      <c r="AZ50" s="133"/>
      <c r="BA50" s="120"/>
      <c r="BB50" s="120"/>
      <c r="BC50" s="120"/>
      <c r="BD50" s="120"/>
      <c r="BS50" s="91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4"/>
    </row>
    <row r="51" spans="1:85" ht="18" customHeight="1">
      <c r="B51" s="11"/>
      <c r="C51" s="95"/>
      <c r="D51" s="111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120"/>
      <c r="AL51" s="120"/>
      <c r="AM51" s="120"/>
      <c r="AN51" s="120">
        <f>SUM(AN50,AR48,AV47,AZ47)</f>
        <v>0</v>
      </c>
      <c r="AO51" s="120">
        <f>SUM(AO50,AS48,AW47,BA47)</f>
        <v>40</v>
      </c>
      <c r="AP51" s="120"/>
      <c r="AQ51" s="120"/>
      <c r="AR51" s="123"/>
      <c r="AS51" s="120"/>
      <c r="AT51" s="120"/>
      <c r="AU51" s="120"/>
      <c r="AV51" s="123"/>
      <c r="AW51" s="120"/>
      <c r="AX51" s="120"/>
      <c r="AY51" s="120"/>
      <c r="AZ51" s="123"/>
      <c r="BA51" s="120"/>
      <c r="BB51" s="120"/>
      <c r="BC51" s="120"/>
      <c r="BD51" s="120"/>
      <c r="BS51" s="91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4"/>
    </row>
    <row r="52" spans="1:85" ht="18" customHeight="1">
      <c r="B52" s="11"/>
      <c r="C52" s="95"/>
      <c r="D52" s="111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120"/>
      <c r="AL52" s="120"/>
      <c r="AM52" s="120"/>
      <c r="AN52" s="120"/>
      <c r="AO52" s="120"/>
      <c r="AP52" s="120"/>
      <c r="AQ52" s="120"/>
      <c r="AR52" s="123"/>
      <c r="AS52" s="120"/>
      <c r="AT52" s="120"/>
      <c r="AU52" s="120"/>
      <c r="AV52" s="123"/>
      <c r="AW52" s="120"/>
      <c r="AX52" s="120"/>
      <c r="AY52" s="120"/>
      <c r="AZ52" s="123"/>
      <c r="BA52" s="120"/>
      <c r="BB52" s="120"/>
      <c r="BC52" s="120"/>
      <c r="BD52" s="120"/>
      <c r="BS52" s="91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4"/>
    </row>
    <row r="53" spans="1:85" ht="18" customHeight="1">
      <c r="B53" s="11"/>
      <c r="C53" s="95"/>
      <c r="D53" s="111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L53" s="159" t="str">
        <f>IF(AN51=0,"",AN51)</f>
        <v/>
      </c>
      <c r="AM53" s="159">
        <f>IF(AO51=0,"",AO51)</f>
        <v>40</v>
      </c>
      <c r="AN53" s="133"/>
      <c r="AR53" s="123"/>
      <c r="AV53" s="123"/>
      <c r="AZ53" s="123"/>
      <c r="BS53" s="91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4"/>
    </row>
    <row r="54" spans="1:85" ht="18" customHeight="1">
      <c r="A54" s="8"/>
      <c r="B54" s="6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N54" s="123"/>
      <c r="AR54" s="123"/>
      <c r="AV54" s="120"/>
      <c r="BS54" s="91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4"/>
    </row>
    <row r="55" spans="1:85">
      <c r="A55" s="7"/>
      <c r="B55" s="1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N55" s="123"/>
      <c r="BS55" s="91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4"/>
    </row>
    <row r="56" spans="1:85">
      <c r="A56" s="7"/>
      <c r="B56" s="1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N56" s="123"/>
      <c r="BS56" s="91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4"/>
    </row>
    <row r="57" spans="1:85">
      <c r="B57" s="1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N57" s="123"/>
      <c r="BS57" s="91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4"/>
    </row>
    <row r="58" spans="1:85">
      <c r="B58" s="11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N58" s="123"/>
      <c r="BS58" s="91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4"/>
    </row>
    <row r="59" spans="1:85">
      <c r="B59" s="11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N59" s="123"/>
      <c r="BS59" s="91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4"/>
    </row>
    <row r="60" spans="1:85">
      <c r="B60" s="11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BS60" s="91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4"/>
    </row>
    <row r="61" spans="1:85">
      <c r="B61" s="11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BS61" s="91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4"/>
    </row>
    <row r="62" spans="1:85">
      <c r="B62" s="1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BS62" s="91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4"/>
    </row>
    <row r="63" spans="1:85">
      <c r="B63" s="11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BS63" s="91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4"/>
    </row>
    <row r="64" spans="1:85">
      <c r="B64" s="11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BS64" s="91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4"/>
    </row>
    <row r="65" spans="2:85">
      <c r="B65" s="11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BS65" s="91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4"/>
    </row>
    <row r="66" spans="2:85">
      <c r="B66" s="11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BS66" s="91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4"/>
    </row>
    <row r="67" spans="2:85">
      <c r="B67" s="11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BS67" s="91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4"/>
    </row>
    <row r="68" spans="2:85">
      <c r="B68" s="11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BS68" s="91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4"/>
    </row>
    <row r="69" spans="2:85">
      <c r="B69" s="11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BS69" s="91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4"/>
    </row>
    <row r="70" spans="2:85">
      <c r="B70" s="11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BS70" s="91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4"/>
    </row>
    <row r="71" spans="2:85">
      <c r="B71" s="11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BS71" s="91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4"/>
    </row>
    <row r="72" spans="2:85">
      <c r="B72" s="11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BS72" s="91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4"/>
    </row>
    <row r="73" spans="2:85">
      <c r="B73" s="11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BS73" s="91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4"/>
    </row>
    <row r="74" spans="2:85">
      <c r="B74" s="1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BS74" s="91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4"/>
    </row>
    <row r="75" spans="2:85">
      <c r="B75" s="1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BS75" s="91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4"/>
    </row>
    <row r="76" spans="2:85">
      <c r="B76" s="11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BS76" s="91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4"/>
    </row>
    <row r="77" spans="2:85">
      <c r="B77" s="11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BS77" s="91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4"/>
    </row>
    <row r="78" spans="2:85">
      <c r="B78" s="11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BS78" s="91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4"/>
    </row>
    <row r="79" spans="2:85">
      <c r="B79" s="11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BS79" s="91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4"/>
    </row>
    <row r="80" spans="2:85">
      <c r="B80" s="11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BS80" s="91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4"/>
    </row>
    <row r="81" spans="2:85">
      <c r="B81" s="11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BS81" s="91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4"/>
    </row>
    <row r="82" spans="2:85">
      <c r="B82" s="11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BS82" s="91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4"/>
    </row>
    <row r="83" spans="2:85">
      <c r="B83" s="11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BS83" s="91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4"/>
    </row>
    <row r="84" spans="2:85">
      <c r="B84" s="11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BS84" s="91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4"/>
    </row>
    <row r="85" spans="2:85">
      <c r="B85" s="11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BS85" s="91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4"/>
    </row>
    <row r="86" spans="2:85">
      <c r="B86" s="11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BS86" s="91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4"/>
    </row>
    <row r="87" spans="2:85">
      <c r="B87" s="11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BS87" s="91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4"/>
    </row>
    <row r="88" spans="2:85">
      <c r="B88" s="11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BS88" s="91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4"/>
    </row>
    <row r="89" spans="2:85">
      <c r="B89" s="11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BS89" s="91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4"/>
    </row>
    <row r="90" spans="2:85">
      <c r="B90" s="11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BS90" s="91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4"/>
    </row>
    <row r="91" spans="2:85">
      <c r="B91" s="11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BS91" s="91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4"/>
    </row>
    <row r="92" spans="2:85">
      <c r="B92" s="11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BS92" s="91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4"/>
    </row>
    <row r="93" spans="2:85">
      <c r="B93" s="11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BS93" s="91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4"/>
    </row>
    <row r="94" spans="2:85">
      <c r="B94" s="11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BS94" s="91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4"/>
    </row>
    <row r="95" spans="2:85">
      <c r="B95" s="11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BS95" s="91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4"/>
    </row>
    <row r="96" spans="2:85">
      <c r="B96" s="11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BS96" s="91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4"/>
    </row>
    <row r="97" spans="2:85">
      <c r="B97" s="1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BS97" s="91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4"/>
    </row>
    <row r="98" spans="2:85">
      <c r="B98" s="1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BS98" s="91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4"/>
    </row>
    <row r="99" spans="2:85">
      <c r="B99" s="11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BS99" s="91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4"/>
    </row>
    <row r="100" spans="2:85">
      <c r="B100" s="11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BS100" s="91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4"/>
    </row>
    <row r="101" spans="2:85">
      <c r="B101" s="11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BS101" s="91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4"/>
    </row>
    <row r="102" spans="2:85">
      <c r="B102" s="11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BS102" s="91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4"/>
    </row>
    <row r="103" spans="2:85">
      <c r="B103" s="11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BS103" s="91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4"/>
    </row>
    <row r="104" spans="2:85">
      <c r="B104" s="11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BS104" s="91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4"/>
    </row>
    <row r="105" spans="2:85">
      <c r="B105" s="11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BS105" s="91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4"/>
    </row>
    <row r="106" spans="2:85">
      <c r="B106" s="11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BS106" s="91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4"/>
    </row>
    <row r="107" spans="2:85">
      <c r="B107" s="11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BS107" s="91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4"/>
    </row>
    <row r="108" spans="2:85">
      <c r="B108" s="11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BS108" s="91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4"/>
    </row>
    <row r="109" spans="2:85">
      <c r="B109" s="11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BS109" s="91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4"/>
    </row>
    <row r="110" spans="2:85">
      <c r="B110" s="11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BS110" s="91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4"/>
    </row>
    <row r="111" spans="2:85">
      <c r="B111" s="11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BS111" s="91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4"/>
    </row>
    <row r="112" spans="2:85">
      <c r="B112" s="11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BS112" s="91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4"/>
    </row>
    <row r="113" spans="2:85">
      <c r="B113" s="11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BS113" s="91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4"/>
    </row>
    <row r="114" spans="2:85">
      <c r="B114" s="11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BS114" s="91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4"/>
    </row>
    <row r="115" spans="2:85">
      <c r="B115" s="11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BS115" s="91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4"/>
    </row>
    <row r="116" spans="2:85">
      <c r="B116" s="11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BS116" s="91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4"/>
    </row>
    <row r="117" spans="2:85">
      <c r="B117" s="11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BS117" s="91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4"/>
    </row>
    <row r="118" spans="2:85">
      <c r="B118" s="11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BS118" s="91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4"/>
    </row>
    <row r="119" spans="2:85">
      <c r="B119" s="11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BS119" s="91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4"/>
    </row>
    <row r="120" spans="2:85">
      <c r="B120" s="11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BS120" s="91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4"/>
    </row>
    <row r="121" spans="2:85">
      <c r="B121" s="11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BS121" s="91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4"/>
    </row>
    <row r="122" spans="2:85">
      <c r="B122" s="11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BS122" s="91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4"/>
    </row>
    <row r="123" spans="2:85">
      <c r="B123" s="11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BS123" s="91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4"/>
    </row>
    <row r="124" spans="2:85">
      <c r="B124" s="1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BS124" s="91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4"/>
    </row>
    <row r="125" spans="2:85">
      <c r="B125" s="11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BS125" s="91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4"/>
    </row>
    <row r="126" spans="2:85">
      <c r="B126" s="11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BS126" s="91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4"/>
    </row>
    <row r="127" spans="2:85">
      <c r="B127" s="11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BS127" s="91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4"/>
    </row>
    <row r="128" spans="2:85">
      <c r="B128" s="1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BS128" s="91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4"/>
    </row>
    <row r="129" spans="2:85">
      <c r="B129" s="11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BS129" s="91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4"/>
    </row>
    <row r="130" spans="2:85">
      <c r="B130" s="11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BS130" s="91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4"/>
    </row>
    <row r="131" spans="2:85">
      <c r="B131" s="11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BS131" s="91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4"/>
    </row>
    <row r="132" spans="2:85">
      <c r="B132" s="11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BS132" s="91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4"/>
    </row>
    <row r="133" spans="2:85">
      <c r="B133" s="11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BS133" s="91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4"/>
    </row>
    <row r="134" spans="2:85">
      <c r="B134" s="11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BS134" s="91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4"/>
    </row>
    <row r="135" spans="2:85">
      <c r="B135" s="11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BS135" s="91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4"/>
    </row>
    <row r="136" spans="2:85">
      <c r="B136" s="11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BS136" s="91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4"/>
    </row>
    <row r="137" spans="2:85">
      <c r="B137" s="11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BS137" s="91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4"/>
    </row>
    <row r="138" spans="2:85">
      <c r="B138" s="11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BS138" s="91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4"/>
    </row>
    <row r="139" spans="2:8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8"/>
      <c r="BS139" s="91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4"/>
    </row>
    <row r="140" spans="2:85">
      <c r="BS140" s="91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4"/>
    </row>
    <row r="141" spans="2:85">
      <c r="BS141" s="91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4"/>
    </row>
    <row r="142" spans="2:85">
      <c r="BS142" s="91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4"/>
    </row>
    <row r="143" spans="2:85">
      <c r="BS143" s="91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4"/>
    </row>
    <row r="144" spans="2:85">
      <c r="BS144" s="91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4"/>
    </row>
    <row r="145" spans="71:85">
      <c r="BS145" s="91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4"/>
    </row>
    <row r="146" spans="71:85">
      <c r="BS146" s="91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4"/>
    </row>
    <row r="147" spans="71:85">
      <c r="BS147" s="91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4"/>
    </row>
    <row r="148" spans="71:85">
      <c r="BS148" s="91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4"/>
    </row>
    <row r="149" spans="71:85">
      <c r="BS149" s="91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4"/>
    </row>
    <row r="150" spans="71:85">
      <c r="BS150" s="91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4"/>
    </row>
    <row r="151" spans="71:85">
      <c r="BS151" s="91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4"/>
    </row>
    <row r="152" spans="71:85">
      <c r="BS152" s="91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4"/>
    </row>
    <row r="153" spans="71:85">
      <c r="BS153" s="91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4"/>
    </row>
    <row r="154" spans="71:85">
      <c r="BS154" s="91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4"/>
    </row>
    <row r="155" spans="71:85">
      <c r="BS155" s="91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4"/>
    </row>
    <row r="156" spans="71:85">
      <c r="BS156" s="91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4"/>
    </row>
    <row r="157" spans="71:85">
      <c r="BS157" s="91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4"/>
    </row>
    <row r="158" spans="71:85">
      <c r="BS158" s="91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4"/>
    </row>
    <row r="159" spans="71:85">
      <c r="BS159" s="91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4"/>
    </row>
    <row r="160" spans="71:85">
      <c r="BS160" s="91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4"/>
    </row>
    <row r="161" spans="71:85">
      <c r="BS161" s="91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4"/>
    </row>
    <row r="162" spans="71:85">
      <c r="BS162" s="91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4"/>
    </row>
    <row r="163" spans="71:85">
      <c r="BS163" s="91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4"/>
    </row>
    <row r="164" spans="71:85">
      <c r="BS164" s="91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4"/>
    </row>
    <row r="165" spans="71:85">
      <c r="BS165" s="91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4"/>
    </row>
    <row r="166" spans="71:85">
      <c r="BS166" s="91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4"/>
    </row>
    <row r="167" spans="71:85">
      <c r="BS167" s="91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4"/>
    </row>
    <row r="168" spans="71:85">
      <c r="BS168" s="91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4"/>
    </row>
    <row r="169" spans="71:85">
      <c r="BS169" s="91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4"/>
    </row>
    <row r="170" spans="71:85">
      <c r="BS170" s="91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4"/>
    </row>
    <row r="171" spans="71:85">
      <c r="BS171" s="91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4"/>
    </row>
    <row r="172" spans="71:85">
      <c r="BS172" s="91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4"/>
    </row>
    <row r="173" spans="71:85">
      <c r="BS173" s="91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4"/>
    </row>
    <row r="174" spans="71:85">
      <c r="BS174" s="91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4"/>
    </row>
    <row r="175" spans="71:85">
      <c r="BS175" s="91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4"/>
    </row>
    <row r="176" spans="71:85">
      <c r="BS176" s="91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4"/>
    </row>
    <row r="177" spans="71:85">
      <c r="BS177" s="91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4"/>
    </row>
    <row r="178" spans="71:85">
      <c r="BS178" s="91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4"/>
    </row>
    <row r="179" spans="71:85">
      <c r="BS179" s="91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4"/>
    </row>
    <row r="180" spans="71:85">
      <c r="BS180" s="91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4"/>
    </row>
    <row r="181" spans="71:85">
      <c r="BS181" s="91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4"/>
    </row>
    <row r="182" spans="71:85">
      <c r="BS182" s="91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4"/>
    </row>
    <row r="183" spans="71:85">
      <c r="BS183" s="91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4"/>
    </row>
    <row r="184" spans="71:85">
      <c r="BS184" s="91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4"/>
    </row>
    <row r="185" spans="71:85">
      <c r="BS185" s="91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4"/>
    </row>
    <row r="186" spans="71:85">
      <c r="BS186" s="91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4"/>
    </row>
    <row r="187" spans="71:85">
      <c r="BS187" s="91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4"/>
    </row>
    <row r="188" spans="71:85">
      <c r="BS188" s="91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4"/>
    </row>
    <row r="189" spans="71:85">
      <c r="BS189" s="91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4"/>
    </row>
    <row r="190" spans="71:85">
      <c r="BS190" s="91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4"/>
    </row>
    <row r="191" spans="71:85">
      <c r="BS191" s="91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4"/>
    </row>
    <row r="192" spans="71:85">
      <c r="BS192" s="91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4"/>
    </row>
    <row r="193" spans="71:85">
      <c r="BS193" s="91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4"/>
    </row>
    <row r="194" spans="71:85">
      <c r="BS194" s="91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4"/>
    </row>
    <row r="195" spans="71:85">
      <c r="BS195" s="91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4"/>
    </row>
    <row r="196" spans="71:85">
      <c r="BS196" s="91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4"/>
    </row>
    <row r="197" spans="71:85">
      <c r="BS197" s="91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4"/>
    </row>
    <row r="198" spans="71:85">
      <c r="BS198" s="91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4"/>
    </row>
    <row r="199" spans="71:85">
      <c r="BS199" s="91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4"/>
    </row>
    <row r="200" spans="71:85">
      <c r="BS200" s="91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4"/>
    </row>
    <row r="201" spans="71:85">
      <c r="BS201" s="91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4"/>
    </row>
    <row r="202" spans="71:85">
      <c r="BS202" s="91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4"/>
    </row>
    <row r="203" spans="71:85">
      <c r="BS203" s="91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4"/>
    </row>
    <row r="204" spans="71:85">
      <c r="BS204" s="91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4"/>
    </row>
    <row r="205" spans="71:85">
      <c r="BS205" s="91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4"/>
    </row>
    <row r="206" spans="71:85">
      <c r="BS206" s="91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4"/>
    </row>
    <row r="207" spans="71:85">
      <c r="BS207" s="91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4"/>
    </row>
    <row r="208" spans="71:85">
      <c r="BS208" s="91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4"/>
    </row>
    <row r="209" spans="71:85">
      <c r="BS209" s="91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4"/>
    </row>
    <row r="210" spans="71:85">
      <c r="BS210" s="91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4"/>
    </row>
    <row r="211" spans="71:85">
      <c r="BS211" s="91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4"/>
    </row>
    <row r="212" spans="71:85">
      <c r="BS212" s="91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4"/>
    </row>
    <row r="213" spans="71:85">
      <c r="BS213" s="91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4"/>
    </row>
    <row r="214" spans="71:85">
      <c r="BS214" s="91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4"/>
    </row>
    <row r="215" spans="71:85">
      <c r="BS215" s="91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4"/>
    </row>
    <row r="216" spans="71:85">
      <c r="BS216" s="91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4"/>
    </row>
    <row r="217" spans="71:85">
      <c r="BS217" s="91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4"/>
    </row>
    <row r="218" spans="71:85">
      <c r="BS218" s="91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4"/>
    </row>
    <row r="219" spans="71:85">
      <c r="BS219" s="91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4"/>
    </row>
    <row r="220" spans="71:85">
      <c r="BS220" s="91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4"/>
    </row>
    <row r="221" spans="71:85">
      <c r="BS221" s="91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4"/>
    </row>
    <row r="222" spans="71:85">
      <c r="BS222" s="91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4"/>
    </row>
    <row r="223" spans="71:85">
      <c r="BS223" s="91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4"/>
    </row>
    <row r="224" spans="71:85">
      <c r="BS224" s="91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4"/>
    </row>
    <row r="225" spans="71:85">
      <c r="BS225" s="91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4"/>
    </row>
    <row r="226" spans="71:85">
      <c r="BS226" s="91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4"/>
    </row>
    <row r="227" spans="71:85">
      <c r="BS227" s="91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4"/>
    </row>
    <row r="228" spans="71:85">
      <c r="BS228" s="91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4"/>
    </row>
    <row r="229" spans="71:85">
      <c r="BS229" s="91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4"/>
    </row>
    <row r="230" spans="71:85">
      <c r="BS230" s="91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4"/>
    </row>
    <row r="231" spans="71:85">
      <c r="BS231" s="91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4"/>
    </row>
    <row r="232" spans="71:85">
      <c r="BS232" s="9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</sheetData>
  <sheetProtection algorithmName="SHA-512" hashValue="IYPelDKO77AzxTNZzxfR/Gg05ivO6UbQubPpffUjkMIy8xo+MzLUtSbN7KIq3CK8WVUtBZUhqBAui7OyM3czKg==" saltValue="+/6UI49I9/jVFtjXlm9lAA==" spinCount="100000" sheet="1" objects="1" scenarios="1"/>
  <mergeCells count="111">
    <mergeCell ref="I19:J19"/>
    <mergeCell ref="B19:H19"/>
    <mergeCell ref="B14:D14"/>
    <mergeCell ref="AD17:AJ17"/>
    <mergeCell ref="K19:M19"/>
    <mergeCell ref="N19:P19"/>
    <mergeCell ref="B23:H23"/>
    <mergeCell ref="I20:J20"/>
    <mergeCell ref="AB22:AC22"/>
    <mergeCell ref="AB23:AC23"/>
    <mergeCell ref="AD19:AJ19"/>
    <mergeCell ref="Y19:AA19"/>
    <mergeCell ref="R21:T21"/>
    <mergeCell ref="R22:T22"/>
    <mergeCell ref="Y18:AA18"/>
    <mergeCell ref="R19:T19"/>
    <mergeCell ref="V19:X19"/>
    <mergeCell ref="AB19:AC19"/>
    <mergeCell ref="B18:H18"/>
    <mergeCell ref="B25:H25"/>
    <mergeCell ref="I24:J24"/>
    <mergeCell ref="B27:E27"/>
    <mergeCell ref="B26:H26"/>
    <mergeCell ref="V24:X24"/>
    <mergeCell ref="AD24:AJ24"/>
    <mergeCell ref="AD25:AJ25"/>
    <mergeCell ref="K24:M24"/>
    <mergeCell ref="R24:T24"/>
    <mergeCell ref="Y24:AA24"/>
    <mergeCell ref="AT28:AU28"/>
    <mergeCell ref="AT21:AU21"/>
    <mergeCell ref="AT25:AU25"/>
    <mergeCell ref="AT26:AU26"/>
    <mergeCell ref="AT19:AU19"/>
    <mergeCell ref="AT20:AU20"/>
    <mergeCell ref="AT22:AU22"/>
    <mergeCell ref="Y20:AA20"/>
    <mergeCell ref="Y21:AA21"/>
    <mergeCell ref="Y23:AA23"/>
    <mergeCell ref="AB20:AC20"/>
    <mergeCell ref="F28:AJ28"/>
    <mergeCell ref="F27:AJ27"/>
    <mergeCell ref="B21:H21"/>
    <mergeCell ref="B24:H24"/>
    <mergeCell ref="B22:H22"/>
    <mergeCell ref="I23:J23"/>
    <mergeCell ref="I21:J21"/>
    <mergeCell ref="AT27:AU27"/>
    <mergeCell ref="K23:M23"/>
    <mergeCell ref="I22:J22"/>
    <mergeCell ref="B20:H20"/>
    <mergeCell ref="AT23:AU23"/>
    <mergeCell ref="AB21:AC21"/>
    <mergeCell ref="AO31:AP31"/>
    <mergeCell ref="AD26:AJ26"/>
    <mergeCell ref="AD20:AJ20"/>
    <mergeCell ref="AD21:AJ21"/>
    <mergeCell ref="N23:P23"/>
    <mergeCell ref="N24:P24"/>
    <mergeCell ref="K20:M20"/>
    <mergeCell ref="K21:M21"/>
    <mergeCell ref="V20:X20"/>
    <mergeCell ref="N20:P20"/>
    <mergeCell ref="R23:T23"/>
    <mergeCell ref="Y22:AA22"/>
    <mergeCell ref="K22:M22"/>
    <mergeCell ref="AC31:AJ31"/>
    <mergeCell ref="AD22:AJ22"/>
    <mergeCell ref="AD23:AJ23"/>
    <mergeCell ref="V21:X21"/>
    <mergeCell ref="V22:X22"/>
    <mergeCell ref="V23:X23"/>
    <mergeCell ref="N21:P21"/>
    <mergeCell ref="N22:P22"/>
    <mergeCell ref="AB24:AC24"/>
    <mergeCell ref="AC30:AJ30"/>
    <mergeCell ref="R20:T20"/>
    <mergeCell ref="AO30:AP30"/>
    <mergeCell ref="BC1:BC6"/>
    <mergeCell ref="BC7:BC10"/>
    <mergeCell ref="BC11:BC13"/>
    <mergeCell ref="BC14:BC16"/>
    <mergeCell ref="O4:AF4"/>
    <mergeCell ref="J2:AJ3"/>
    <mergeCell ref="H9:L9"/>
    <mergeCell ref="N7:Q7"/>
    <mergeCell ref="R7:AA7"/>
    <mergeCell ref="E7:M7"/>
    <mergeCell ref="AB7:AD7"/>
    <mergeCell ref="AO15:AP15"/>
    <mergeCell ref="Q12:U12"/>
    <mergeCell ref="Q15:U15"/>
    <mergeCell ref="V16:X18"/>
    <mergeCell ref="K18:M18"/>
    <mergeCell ref="R18:T18"/>
    <mergeCell ref="K17:M17"/>
    <mergeCell ref="AD18:AJ18"/>
    <mergeCell ref="AO16:AP16"/>
    <mergeCell ref="AE7:AI7"/>
    <mergeCell ref="Q17:U17"/>
    <mergeCell ref="B17:H17"/>
    <mergeCell ref="AT18:AU18"/>
    <mergeCell ref="AD9:AJ9"/>
    <mergeCell ref="AE11:AI11"/>
    <mergeCell ref="AE14:AI14"/>
    <mergeCell ref="Q9:U9"/>
    <mergeCell ref="Q11:U11"/>
    <mergeCell ref="Q14:U14"/>
    <mergeCell ref="A7:D7"/>
    <mergeCell ref="B9:D9"/>
    <mergeCell ref="B12:D12"/>
  </mergeCells>
  <phoneticPr fontId="2" type="noConversion"/>
  <conditionalFormatting sqref="I18 AC18">
    <cfRule type="iconSet" priority="1">
      <iconSet showValue="0">
        <cfvo type="percent" val="0"/>
        <cfvo type="num" val="1"/>
        <cfvo type="num" val="2"/>
      </iconSet>
    </cfRule>
  </conditionalFormatting>
  <printOptions horizontalCentered="1" verticalCentered="1"/>
  <pageMargins left="0.39370078740157483" right="0.39370078740157483" top="0.19685039370078741" bottom="0.19685039370078741" header="0" footer="0.11811023622047245"/>
  <pageSetup paperSize="9" scale="98" orientation="landscape" horizontalDpi="4294967292" verticalDpi="4294967292" r:id="rId1"/>
  <headerFooter alignWithMargins="0">
    <oddFooter>&amp;L&amp;8Stand 16.11.2018&amp;C&amp;8Kreissportwart Mannschaft
Dirk Dienes
Tel.: 0171-6583702
Em@il: BKVDN-Dienes@gmx.de</oddFooter>
  </headerFooter>
  <colBreaks count="1" manualBreakCount="1">
    <brk id="36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Mannschaft</vt:lpstr>
      <vt:lpstr>'Spielbericht Mannschaft'!Druckbereich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Weyer;Friedel Geuenich</dc:creator>
  <cp:lastModifiedBy>BSC Merzenich</cp:lastModifiedBy>
  <cp:lastPrinted>2019-07-09T16:53:42Z</cp:lastPrinted>
  <dcterms:created xsi:type="dcterms:W3CDTF">2011-03-29T01:30:37Z</dcterms:created>
  <dcterms:modified xsi:type="dcterms:W3CDTF">2019-07-09T20:52:04Z</dcterms:modified>
</cp:coreProperties>
</file>