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1" i="4"/>
  <c r="AM21"/>
  <c r="AN21"/>
  <c r="K21"/>
  <c r="AV21"/>
  <c r="AM26"/>
  <c r="AN26"/>
  <c r="Y21"/>
  <c r="AZ22"/>
  <c r="AM22"/>
  <c r="AO22"/>
  <c r="AV27"/>
  <c r="AV22"/>
  <c r="AM27"/>
  <c r="AO27"/>
  <c r="AT30"/>
  <c r="AZ20"/>
  <c r="AM20"/>
  <c r="AP20"/>
  <c r="AV20"/>
  <c r="AM25"/>
  <c r="AN25"/>
  <c r="Y20"/>
  <c r="AT23"/>
  <c r="AV23"/>
  <c r="AV28"/>
  <c r="AT28"/>
  <c r="AM28"/>
  <c r="AO28"/>
  <c r="AM23"/>
  <c r="AO23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Y22"/>
  <c r="AN23"/>
  <c r="K23"/>
  <c r="AN22"/>
  <c r="K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P23"/>
  <c r="AR45"/>
  <c r="AP22"/>
  <c r="BA47"/>
  <c r="AZ47"/>
  <c r="AS44"/>
  <c r="BA9"/>
  <c r="AV46"/>
  <c r="AV47"/>
  <c r="AW46"/>
  <c r="AW47"/>
  <c r="AR46"/>
  <c r="AR44"/>
  <c r="AR47"/>
  <c r="AS46"/>
  <c r="AO26"/>
  <c r="I23"/>
  <c r="AS22"/>
  <c r="AN45"/>
  <c r="AS47"/>
  <c r="AP28"/>
  <c r="AN28"/>
  <c r="Y23"/>
  <c r="AS27"/>
  <c r="AB22"/>
  <c r="AO21"/>
  <c r="AS21"/>
  <c r="I21"/>
  <c r="AP21"/>
  <c r="AP24"/>
  <c r="AP18"/>
  <c r="R24"/>
  <c r="AO25"/>
  <c r="AO20"/>
  <c r="AS20"/>
  <c r="I20"/>
  <c r="AN20"/>
  <c r="K20"/>
  <c r="AO24"/>
  <c r="AO18"/>
  <c r="N24"/>
  <c r="AP25"/>
  <c r="AS28"/>
  <c r="AB23"/>
  <c r="I22"/>
  <c r="BA10"/>
  <c r="BA4"/>
  <c r="AO47"/>
  <c r="AN47"/>
  <c r="AO49"/>
  <c r="AO44"/>
  <c r="BA6"/>
  <c r="BA3"/>
  <c r="AO45"/>
  <c r="AN44"/>
  <c r="AR48"/>
  <c r="AS48"/>
  <c r="AO29"/>
  <c r="AO33"/>
  <c r="V24"/>
  <c r="AS26"/>
  <c r="AB21"/>
  <c r="Q12"/>
  <c r="AP29"/>
  <c r="AP33"/>
  <c r="AL11"/>
  <c r="AX20"/>
  <c r="AS24"/>
  <c r="AS25"/>
  <c r="AB20"/>
  <c r="AO16"/>
  <c r="AQ20"/>
  <c r="K24"/>
  <c r="AN50"/>
  <c r="AO50"/>
  <c r="Q15"/>
  <c r="AN51"/>
  <c r="AL53"/>
  <c r="AO51"/>
  <c r="AM53"/>
  <c r="AO31"/>
  <c r="AQ25"/>
  <c r="Y24"/>
  <c r="AX26"/>
  <c r="AS29"/>
  <c r="AO11"/>
  <c r="AB24"/>
  <c r="AH15"/>
  <c r="AF12"/>
  <c r="I18"/>
  <c r="AH12"/>
  <c r="AC18"/>
  <c r="I24"/>
  <c r="AF15"/>
  <c r="AM11"/>
  <c r="AM15"/>
</calcChain>
</file>

<file path=xl/sharedStrings.xml><?xml version="1.0" encoding="utf-8"?>
<sst xmlns="http://schemas.openxmlformats.org/spreadsheetml/2006/main" count="175" uniqueCount="122">
  <si>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</si>
  <si>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</si>
  <si>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</si>
  <si>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</si>
  <si>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</si>
  <si>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</si>
  <si>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</si>
  <si>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</si>
  <si>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</si>
  <si>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</si>
  <si>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</si>
  <si>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</si>
  <si>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</si>
  <si>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</si>
  <si>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</si>
  <si>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</si>
  <si>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</si>
  <si>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</si>
  <si>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</si>
  <si>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</si>
  <si>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</si>
  <si>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</si>
  <si>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</si>
  <si>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</si>
  <si>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</si>
  <si>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</si>
  <si>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</si>
  <si>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</si>
  <si>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</si>
  <si>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</si>
  <si>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</si>
  <si>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</si>
  <si>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</si>
  <si>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</si>
  <si>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</si>
  <si>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</si>
  <si>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</si>
  <si>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</si>
  <si>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</si>
  <si>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</si>
  <si>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</si>
  <si>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</si>
  <si>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</si>
  <si>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</si>
  <si>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</si>
  <si>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</si>
  <si>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</si>
  <si>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</si>
  <si>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</si>
  <si>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</si>
  <si>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</si>
  <si>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</si>
  <si>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</si>
  <si>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</si>
  <si>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</si>
  <si>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</si>
  <si>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</si>
  <si>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</si>
  <si>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</si>
  <si>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</si>
  <si>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</si>
  <si>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</si>
  <si>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</si>
  <si>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</si>
  <si>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</si>
  <si>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</si>
  <si>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</si>
  <si>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</si>
  <si>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</si>
  <si>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</si>
  <si>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</si>
  <si>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</si>
  <si>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</si>
  <si>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</si>
  <si>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</si>
  <si>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</si>
  <si>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</si>
  <si>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</si>
  <si>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</si>
  <si>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</si>
  <si>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</si>
  <si>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</si>
  <si>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</si>
  <si>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</si>
  <si>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</si>
  <si>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</si>
  <si>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</si>
  <si>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</si>
  <si>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</si>
  <si>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</si>
  <si>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</si>
  <si>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</si>
  <si>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</si>
  <si>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</si>
  <si>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</si>
  <si>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</si>
  <si>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</si>
  <si>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</si>
  <si>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</si>
  <si>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</si>
  <si>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Points</t>
  </si>
  <si>
    <t xml:space="preserve">  Points / AN: </t>
  </si>
  <si>
    <t>150 /20</t>
  </si>
  <si>
    <t>100 / 20</t>
  </si>
  <si>
    <t>100 / 30</t>
  </si>
  <si>
    <t>*</t>
  </si>
  <si>
    <t>Mit der Unterschrift bestätigt der Mannschaftsführer das Einverständnis aller Spieler seiner Mannschaft</t>
  </si>
  <si>
    <t>zur Veröffentlichung des Spielberichtes und eines Fotos.</t>
  </si>
  <si>
    <r>
      <t>Unterschrift Heimmannschaft</t>
    </r>
    <r>
      <rPr>
        <b/>
        <sz val="8"/>
        <color rgb="FFFF0000"/>
        <rFont val="Arial"/>
        <family val="2"/>
      </rPr>
      <t xml:space="preserve"> *</t>
    </r>
  </si>
  <si>
    <r>
      <t>Unterschrift Gastmannschaft</t>
    </r>
    <r>
      <rPr>
        <b/>
        <sz val="8"/>
        <color rgb="FFFF0000"/>
        <rFont val="Arial"/>
        <family val="2"/>
      </rPr>
      <t xml:space="preserve"> *</t>
    </r>
  </si>
  <si>
    <t>Merzenich</t>
  </si>
  <si>
    <t>X</t>
  </si>
  <si>
    <t>Winden</t>
  </si>
  <si>
    <t>Bergisch Gladbach</t>
  </si>
  <si>
    <t>Schiefer, Guido</t>
  </si>
  <si>
    <t>Schütz, Klaus</t>
  </si>
  <si>
    <t>Schiefer, Arno</t>
  </si>
  <si>
    <t>Nikolopoulos, Christos</t>
  </si>
  <si>
    <t>Becker, Berthold</t>
  </si>
  <si>
    <t>Zilken, Gerd</t>
  </si>
  <si>
    <t>Lüttgen, Simon</t>
  </si>
  <si>
    <t>Voßen, Daniel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</si>
</sst>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Bank Goth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7" fillId="2" borderId="0" xfId="0" applyFont="1" applyFill="1" applyBorder="1" applyAlignment="1" applyProtection="1">
      <alignment horizontal="center" vertical="center"/>
      <protection hidden="1"/>
    </xf>
    <xf numFmtId="1" fontId="47" fillId="2" borderId="0" xfId="0" applyNumberFormat="1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4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0" fontId="24" fillId="2" borderId="27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topLeftCell="A4" zoomScaleNormal="100" zoomScaleSheetLayoutView="70" workbookViewId="0">
      <selection activeCell="B23" sqref="B23:H23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9" width="0" style="95" hidden="1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191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194" t="s">
        <v>9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191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191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193" t="s">
        <v>79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22"/>
      <c r="AH4" s="22"/>
      <c r="AI4" s="22"/>
      <c r="AJ4" s="22"/>
      <c r="AK4" s="120"/>
      <c r="AZ4" s="122" t="s">
        <v>102</v>
      </c>
      <c r="BA4" s="121" t="b">
        <f t="shared" si="0"/>
        <v>0</v>
      </c>
      <c r="BB4" s="123" t="s">
        <v>73</v>
      </c>
      <c r="BC4" s="191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104</v>
      </c>
      <c r="BA5" s="121" t="b">
        <f t="shared" si="0"/>
        <v>0</v>
      </c>
      <c r="BB5" s="123" t="s">
        <v>74</v>
      </c>
      <c r="BC5" s="191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191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189" t="s">
        <v>3</v>
      </c>
      <c r="B7" s="189"/>
      <c r="C7" s="189"/>
      <c r="D7" s="189"/>
      <c r="E7" s="197" t="s">
        <v>110</v>
      </c>
      <c r="F7" s="197"/>
      <c r="G7" s="197"/>
      <c r="H7" s="197"/>
      <c r="I7" s="197"/>
      <c r="J7" s="197"/>
      <c r="K7" s="197"/>
      <c r="L7" s="197"/>
      <c r="M7" s="197"/>
      <c r="N7" s="196" t="s">
        <v>13</v>
      </c>
      <c r="O7" s="196"/>
      <c r="P7" s="196"/>
      <c r="Q7" s="196"/>
      <c r="R7" s="197" t="s">
        <v>110</v>
      </c>
      <c r="S7" s="197"/>
      <c r="T7" s="197"/>
      <c r="U7" s="197"/>
      <c r="V7" s="197"/>
      <c r="W7" s="197"/>
      <c r="X7" s="197"/>
      <c r="Y7" s="197"/>
      <c r="Z7" s="197"/>
      <c r="AA7" s="197"/>
      <c r="AB7" s="189" t="s">
        <v>4</v>
      </c>
      <c r="AC7" s="189"/>
      <c r="AD7" s="189"/>
      <c r="AE7" s="205">
        <v>43631</v>
      </c>
      <c r="AF7" s="197"/>
      <c r="AG7" s="197"/>
      <c r="AH7" s="197"/>
      <c r="AI7" s="197"/>
      <c r="AJ7" s="173"/>
      <c r="AK7" s="120"/>
      <c r="AZ7" s="122" t="s">
        <v>82</v>
      </c>
      <c r="BA7" s="121" t="b">
        <f>AND(AP44=FALSE,AQ44=FALSE)</f>
        <v>0</v>
      </c>
      <c r="BB7" s="123" t="s">
        <v>66</v>
      </c>
      <c r="BC7" s="191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191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84" t="s">
        <v>5</v>
      </c>
      <c r="C9" s="184"/>
      <c r="D9" s="184"/>
      <c r="E9" s="32"/>
      <c r="F9" s="32"/>
      <c r="G9" s="32"/>
      <c r="H9" s="195" t="s">
        <v>14</v>
      </c>
      <c r="I9" s="195"/>
      <c r="J9" s="195"/>
      <c r="K9" s="195"/>
      <c r="L9" s="195"/>
      <c r="M9" s="28"/>
      <c r="N9" s="28"/>
      <c r="O9" s="28"/>
      <c r="P9" s="28"/>
      <c r="Q9" s="183" t="s">
        <v>80</v>
      </c>
      <c r="R9" s="184"/>
      <c r="S9" s="184"/>
      <c r="T9" s="184"/>
      <c r="U9" s="184"/>
      <c r="V9" s="71"/>
      <c r="W9" s="71"/>
      <c r="X9" s="28"/>
      <c r="Y9" s="28"/>
      <c r="Z9" s="33"/>
      <c r="AA9" s="33"/>
      <c r="AB9" s="34"/>
      <c r="AC9" s="35"/>
      <c r="AD9" s="179" t="s">
        <v>39</v>
      </c>
      <c r="AE9" s="180"/>
      <c r="AF9" s="180"/>
      <c r="AG9" s="180"/>
      <c r="AH9" s="180"/>
      <c r="AI9" s="180"/>
      <c r="AJ9" s="180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0</v>
      </c>
      <c r="BB9" s="123" t="s">
        <v>68</v>
      </c>
      <c r="BC9" s="191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103</v>
      </c>
      <c r="BA10" s="121" t="b">
        <f t="shared" si="1"/>
        <v>0</v>
      </c>
      <c r="BB10" s="123" t="s">
        <v>69</v>
      </c>
      <c r="BC10" s="191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 t="s">
        <v>111</v>
      </c>
      <c r="K11" s="39"/>
      <c r="L11" s="85"/>
      <c r="M11" s="22"/>
      <c r="N11" s="22"/>
      <c r="O11" s="43"/>
      <c r="P11" s="22"/>
      <c r="Q11" s="185" t="s">
        <v>101</v>
      </c>
      <c r="R11" s="186"/>
      <c r="S11" s="186"/>
      <c r="T11" s="186"/>
      <c r="U11" s="186"/>
      <c r="V11" s="76"/>
      <c r="W11" s="75"/>
      <c r="X11" s="22"/>
      <c r="Y11" s="22"/>
      <c r="Z11" s="26"/>
      <c r="AA11" s="26"/>
      <c r="AB11" s="42"/>
      <c r="AC11" s="22"/>
      <c r="AD11" s="22"/>
      <c r="AE11" s="181" t="s">
        <v>37</v>
      </c>
      <c r="AF11" s="181"/>
      <c r="AG11" s="181"/>
      <c r="AH11" s="181"/>
      <c r="AI11" s="181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0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192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190" t="s">
        <v>8</v>
      </c>
      <c r="C12" s="190"/>
      <c r="D12" s="190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198" t="str">
        <f>IF(BA1=TRUE,AZ1,IF(BA2=TRUE,AZ2,IF(BA3=TRUE,AZ3,IF(BA4=TRUE,AZ4,IF(BA5=TRUE,AZ5,IF(BA6=TRUE,AZ6,IF(BA7=TRUE,AZ7,IF(BA8=TRUE,AZ8,IF(BA9=TRUE,AZ9,IF(BA10=TRUE,AZ10,IF(BA11=TRUE,AZ11,IF(BA12=TRUE,AZ12,IF(BA13=TRUE,AZ13,IF(BA14=TRUE,AZ14,IF(BA15=TRUE,AZ15,IF(BA16=TRUE,AZ16,""))))))))))))))))</f>
        <v>30 / 40</v>
      </c>
      <c r="R12" s="199"/>
      <c r="S12" s="199"/>
      <c r="T12" s="199"/>
      <c r="U12" s="200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f>IF(AL11=FALSE,"",IF(AS24&gt;AS29,2,IF(AS29&gt;AS24,0,IF(AS24=AS29,1,""))))</f>
        <v>1</v>
      </c>
      <c r="AG12" s="162" t="s">
        <v>10</v>
      </c>
      <c r="AH12" s="165">
        <f>IF(AL11=FALSE,"",IF(AS29&gt;AS24,2,IF(AS24&gt;AS29,0,IF(AS29=AS24,1,22))))</f>
        <v>1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1</v>
      </c>
      <c r="BB12" s="123" t="s">
        <v>64</v>
      </c>
      <c r="BC12" s="192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/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192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234" t="s">
        <v>7</v>
      </c>
      <c r="C14" s="234"/>
      <c r="D14" s="234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187" t="s">
        <v>92</v>
      </c>
      <c r="R14" s="188"/>
      <c r="S14" s="188"/>
      <c r="T14" s="188"/>
      <c r="U14" s="188"/>
      <c r="V14" s="77"/>
      <c r="W14" s="78"/>
      <c r="X14" s="22"/>
      <c r="Y14" s="22"/>
      <c r="Z14" s="22"/>
      <c r="AA14" s="22"/>
      <c r="AB14" s="22"/>
      <c r="AC14" s="22"/>
      <c r="AD14" s="79"/>
      <c r="AE14" s="182" t="s">
        <v>38</v>
      </c>
      <c r="AF14" s="182"/>
      <c r="AG14" s="182"/>
      <c r="AH14" s="182"/>
      <c r="AI14" s="182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192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 t="s">
        <v>111</v>
      </c>
      <c r="D15" s="39"/>
      <c r="E15" s="39"/>
      <c r="F15" s="39"/>
      <c r="G15" s="39"/>
      <c r="H15" s="85"/>
      <c r="I15" s="39"/>
      <c r="J15" s="85"/>
      <c r="K15" s="39"/>
      <c r="L15" s="85"/>
      <c r="M15" s="22"/>
      <c r="N15" s="22"/>
      <c r="O15" s="22"/>
      <c r="P15" s="22"/>
      <c r="Q15" s="198" t="str">
        <f>IF(BA1=TRUE,BB1,IF(BA2=TRUE,BB2,IF(BA3=TRUE,BB3,IF(BA4=TRUE,BB4,IF(BA5=TRUE,BB5,IF(BA6=TRUE,BB6,IF(BA7=TRUE,BB7,IF(BA8=TRUE,BB8,IF(BA9=TRUE,BB9,IF(BA10=TRUE,BB10,IF(BA11=TRUE,BB11,IF(BA12=TRUE,BB12,IF(BA13=TRUE,BB13,IF(BA14=TRUE,BB14,IF(BA15=TRUE,BB15,IF(BA16=TRUE,BB16,""))))))))))))))))</f>
        <v>0,450 - 0,749</v>
      </c>
      <c r="R15" s="199"/>
      <c r="S15" s="199"/>
      <c r="T15" s="199"/>
      <c r="U15" s="200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f>I24</f>
        <v>4</v>
      </c>
      <c r="AG15" s="162" t="s">
        <v>10</v>
      </c>
      <c r="AH15" s="163">
        <f>AB24</f>
        <v>4</v>
      </c>
      <c r="AI15" s="22"/>
      <c r="AJ15" s="22"/>
      <c r="AK15" s="120"/>
      <c r="AL15" s="123"/>
      <c r="AM15" s="123" t="b">
        <f>AND(AS24=AS29)</f>
        <v>1</v>
      </c>
      <c r="AN15" s="120"/>
      <c r="AO15" s="178" t="s">
        <v>32</v>
      </c>
      <c r="AP15" s="178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0</v>
      </c>
      <c r="BB15" s="123" t="s">
        <v>61</v>
      </c>
      <c r="BC15" s="192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01"/>
      <c r="W16" s="201"/>
      <c r="X16" s="20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78" t="b">
        <f>OR(AO18="",AP18="")</f>
        <v>0</v>
      </c>
      <c r="AP16" s="178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192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07" t="s">
        <v>19</v>
      </c>
      <c r="C17" s="207"/>
      <c r="D17" s="207"/>
      <c r="E17" s="207"/>
      <c r="F17" s="207"/>
      <c r="G17" s="207"/>
      <c r="H17" s="207"/>
      <c r="I17" s="50"/>
      <c r="J17" s="50"/>
      <c r="K17" s="202"/>
      <c r="L17" s="202"/>
      <c r="M17" s="202"/>
      <c r="N17" s="160"/>
      <c r="O17" s="160"/>
      <c r="P17" s="160"/>
      <c r="Q17" s="206"/>
      <c r="R17" s="206"/>
      <c r="S17" s="206"/>
      <c r="T17" s="206"/>
      <c r="U17" s="206"/>
      <c r="V17" s="201"/>
      <c r="W17" s="201"/>
      <c r="X17" s="201"/>
      <c r="Y17" s="22"/>
      <c r="Z17" s="22"/>
      <c r="AA17" s="22"/>
      <c r="AB17" s="22"/>
      <c r="AC17" s="22"/>
      <c r="AD17" s="184" t="s">
        <v>20</v>
      </c>
      <c r="AE17" s="184"/>
      <c r="AF17" s="184"/>
      <c r="AG17" s="184"/>
      <c r="AH17" s="184"/>
      <c r="AI17" s="184"/>
      <c r="AJ17" s="184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204" t="s">
        <v>112</v>
      </c>
      <c r="C18" s="204"/>
      <c r="D18" s="204"/>
      <c r="E18" s="204"/>
      <c r="F18" s="204"/>
      <c r="G18" s="204"/>
      <c r="H18" s="204"/>
      <c r="I18" s="168">
        <f>IF(AF12="","",AF12)</f>
        <v>1</v>
      </c>
      <c r="J18" s="50"/>
      <c r="K18" s="202"/>
      <c r="L18" s="202"/>
      <c r="M18" s="202"/>
      <c r="N18" s="160"/>
      <c r="O18" s="160"/>
      <c r="P18" s="160"/>
      <c r="Q18" s="22"/>
      <c r="R18" s="203"/>
      <c r="S18" s="203"/>
      <c r="T18" s="203"/>
      <c r="U18" s="22"/>
      <c r="V18" s="201"/>
      <c r="W18" s="201"/>
      <c r="X18" s="201"/>
      <c r="Y18" s="202"/>
      <c r="Z18" s="202"/>
      <c r="AA18" s="202"/>
      <c r="AB18" s="22"/>
      <c r="AC18" s="167">
        <f>IF(AH12="","",AH12)</f>
        <v>1</v>
      </c>
      <c r="AD18" s="204" t="s">
        <v>113</v>
      </c>
      <c r="AE18" s="204"/>
      <c r="AF18" s="204"/>
      <c r="AG18" s="204"/>
      <c r="AH18" s="204"/>
      <c r="AI18" s="204"/>
      <c r="AJ18" s="204"/>
      <c r="AK18" s="120"/>
      <c r="AL18" s="120"/>
      <c r="AM18" s="120"/>
      <c r="AN18" s="120"/>
      <c r="AO18" s="123">
        <f>IF(AO24&gt;0,AO24,"")</f>
        <v>90</v>
      </c>
      <c r="AP18" s="123">
        <f>IF(AP24&gt;0,AP24,"")</f>
        <v>138</v>
      </c>
      <c r="AQ18" s="123"/>
      <c r="AR18" s="123">
        <f>IF(AR20&gt;0,MAX(Q20:Q23),"")</f>
        <v>6</v>
      </c>
      <c r="AS18" s="123"/>
      <c r="AT18" s="178" t="s">
        <v>35</v>
      </c>
      <c r="AU18" s="178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233" t="s">
        <v>18</v>
      </c>
      <c r="C19" s="233"/>
      <c r="D19" s="233"/>
      <c r="E19" s="233"/>
      <c r="F19" s="233"/>
      <c r="G19" s="233"/>
      <c r="H19" s="233"/>
      <c r="I19" s="232" t="s">
        <v>33</v>
      </c>
      <c r="J19" s="232"/>
      <c r="K19" s="233" t="s">
        <v>1</v>
      </c>
      <c r="L19" s="233"/>
      <c r="M19" s="233"/>
      <c r="N19" s="233" t="s">
        <v>100</v>
      </c>
      <c r="O19" s="233"/>
      <c r="P19" s="233"/>
      <c r="Q19" s="172" t="s">
        <v>2</v>
      </c>
      <c r="R19" s="236" t="s">
        <v>12</v>
      </c>
      <c r="S19" s="236"/>
      <c r="T19" s="236"/>
      <c r="U19" s="172" t="s">
        <v>2</v>
      </c>
      <c r="V19" s="233" t="s">
        <v>100</v>
      </c>
      <c r="W19" s="233"/>
      <c r="X19" s="233"/>
      <c r="Y19" s="233" t="s">
        <v>1</v>
      </c>
      <c r="Z19" s="233"/>
      <c r="AA19" s="233"/>
      <c r="AB19" s="233" t="s">
        <v>33</v>
      </c>
      <c r="AC19" s="233"/>
      <c r="AD19" s="233" t="s">
        <v>18</v>
      </c>
      <c r="AE19" s="233"/>
      <c r="AF19" s="233"/>
      <c r="AG19" s="233"/>
      <c r="AH19" s="233"/>
      <c r="AI19" s="233"/>
      <c r="AJ19" s="233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78" t="s">
        <v>34</v>
      </c>
      <c r="AU19" s="178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229" t="s">
        <v>118</v>
      </c>
      <c r="C20" s="229"/>
      <c r="D20" s="229"/>
      <c r="E20" s="229"/>
      <c r="F20" s="229"/>
      <c r="G20" s="229"/>
      <c r="H20" s="229"/>
      <c r="I20" s="222">
        <f>AS20</f>
        <v>2</v>
      </c>
      <c r="J20" s="222"/>
      <c r="K20" s="213">
        <f>AN20</f>
        <v>1.6666666666666667</v>
      </c>
      <c r="L20" s="213"/>
      <c r="M20" s="213"/>
      <c r="N20" s="215">
        <v>30</v>
      </c>
      <c r="O20" s="215"/>
      <c r="P20" s="215"/>
      <c r="Q20" s="171">
        <v>6</v>
      </c>
      <c r="R20" s="215">
        <v>18</v>
      </c>
      <c r="S20" s="215"/>
      <c r="T20" s="215"/>
      <c r="U20" s="171">
        <v>4</v>
      </c>
      <c r="V20" s="215">
        <v>26</v>
      </c>
      <c r="W20" s="215"/>
      <c r="X20" s="215"/>
      <c r="Y20" s="213">
        <f>AN25</f>
        <v>1.4444444444444444</v>
      </c>
      <c r="Z20" s="213"/>
      <c r="AA20" s="213"/>
      <c r="AB20" s="222">
        <f>AS25</f>
        <v>0</v>
      </c>
      <c r="AC20" s="222"/>
      <c r="AD20" s="209" t="s">
        <v>114</v>
      </c>
      <c r="AE20" s="209"/>
      <c r="AF20" s="209"/>
      <c r="AG20" s="209"/>
      <c r="AH20" s="209"/>
      <c r="AI20" s="209"/>
      <c r="AJ20" s="209"/>
      <c r="AK20" s="120"/>
      <c r="AL20" s="120" t="s">
        <v>22</v>
      </c>
      <c r="AM20" s="135" t="b">
        <f>OR(N20="",R20="")</f>
        <v>0</v>
      </c>
      <c r="AN20" s="135">
        <f>IF(AM20=FALSE,N20/R20,"")</f>
        <v>1.6666666666666667</v>
      </c>
      <c r="AO20" s="136">
        <f>IF(AM20=FALSE,N20,"")</f>
        <v>30</v>
      </c>
      <c r="AP20" s="136">
        <f>IF(AM20=FALSE,R20,"")</f>
        <v>18</v>
      </c>
      <c r="AQ20" s="137">
        <f>IF(AO16=TRUE,"",AO18/AP18)</f>
        <v>0.65217391304347827</v>
      </c>
      <c r="AR20" s="136">
        <f>MAX(Q20:Q23)</f>
        <v>6</v>
      </c>
      <c r="AS20" s="136">
        <f>IF(AZ20=FALSE,"",IF(AV20=TRUE,"",IF(AO20="","",IF(AO20&gt;AO25,2,IF(AO25&gt;AO20,0,IF(AO20=AO25,1))))))</f>
        <v>2</v>
      </c>
      <c r="AT20" s="220" t="b">
        <f>AND(B20&gt;0,AD20="")</f>
        <v>0</v>
      </c>
      <c r="AU20" s="220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225" t="s">
        <v>119</v>
      </c>
      <c r="C21" s="225"/>
      <c r="D21" s="225"/>
      <c r="E21" s="225"/>
      <c r="F21" s="225"/>
      <c r="G21" s="225"/>
      <c r="H21" s="225"/>
      <c r="I21" s="228">
        <f>AS21</f>
        <v>0</v>
      </c>
      <c r="J21" s="228"/>
      <c r="K21" s="214">
        <f>AN21</f>
        <v>0.52500000000000002</v>
      </c>
      <c r="L21" s="214"/>
      <c r="M21" s="214"/>
      <c r="N21" s="218">
        <v>21</v>
      </c>
      <c r="O21" s="218"/>
      <c r="P21" s="218"/>
      <c r="Q21" s="166">
        <v>4</v>
      </c>
      <c r="R21" s="218">
        <v>40</v>
      </c>
      <c r="S21" s="218"/>
      <c r="T21" s="218"/>
      <c r="U21" s="166">
        <v>3</v>
      </c>
      <c r="V21" s="218">
        <v>23</v>
      </c>
      <c r="W21" s="218"/>
      <c r="X21" s="218"/>
      <c r="Y21" s="214">
        <f>AN26</f>
        <v>0.57499999999999996</v>
      </c>
      <c r="Z21" s="214"/>
      <c r="AA21" s="214"/>
      <c r="AB21" s="228">
        <f>AS26</f>
        <v>2</v>
      </c>
      <c r="AC21" s="228"/>
      <c r="AD21" s="210" t="s">
        <v>115</v>
      </c>
      <c r="AE21" s="210"/>
      <c r="AF21" s="210"/>
      <c r="AG21" s="210"/>
      <c r="AH21" s="210"/>
      <c r="AI21" s="210"/>
      <c r="AJ21" s="210"/>
      <c r="AK21" s="120"/>
      <c r="AL21" s="120" t="s">
        <v>23</v>
      </c>
      <c r="AM21" s="135" t="b">
        <f>OR(N21="",R21="")</f>
        <v>0</v>
      </c>
      <c r="AN21" s="135">
        <f>IF(AM21=FALSE,N21/R21,"")</f>
        <v>0.52500000000000002</v>
      </c>
      <c r="AO21" s="136">
        <f>IF(AM21=FALSE,N21,"")</f>
        <v>21</v>
      </c>
      <c r="AP21" s="136">
        <f>IF(AM21=FALSE,R21,"")</f>
        <v>40</v>
      </c>
      <c r="AQ21" s="137"/>
      <c r="AR21" s="135"/>
      <c r="AS21" s="136">
        <f>IF(AZ21=FALSE,"",IF(AV21=TRUE,"",IF(AO21="","",IF(AO21&gt;AO26,2,IF(AO26&gt;AO21,0,IF(AO21=AO26,1))))))</f>
        <v>0</v>
      </c>
      <c r="AT21" s="220" t="b">
        <f>AND(B21&gt;0,AD21="")</f>
        <v>0</v>
      </c>
      <c r="AU21" s="220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225" t="s">
        <v>120</v>
      </c>
      <c r="C22" s="225"/>
      <c r="D22" s="225"/>
      <c r="E22" s="225"/>
      <c r="F22" s="225"/>
      <c r="G22" s="225"/>
      <c r="H22" s="225"/>
      <c r="I22" s="228">
        <f>IF(AT30=TRUE,"",AS22)</f>
        <v>2</v>
      </c>
      <c r="J22" s="228"/>
      <c r="K22" s="214">
        <f>AN22</f>
        <v>0.55000000000000004</v>
      </c>
      <c r="L22" s="214"/>
      <c r="M22" s="214"/>
      <c r="N22" s="218">
        <v>22</v>
      </c>
      <c r="O22" s="218"/>
      <c r="P22" s="218"/>
      <c r="Q22" s="166">
        <v>6</v>
      </c>
      <c r="R22" s="218">
        <v>40</v>
      </c>
      <c r="S22" s="218"/>
      <c r="T22" s="218"/>
      <c r="U22" s="166">
        <v>1</v>
      </c>
      <c r="V22" s="218">
        <v>13</v>
      </c>
      <c r="W22" s="218"/>
      <c r="X22" s="218"/>
      <c r="Y22" s="214">
        <f>AN27</f>
        <v>0.32500000000000001</v>
      </c>
      <c r="Z22" s="214"/>
      <c r="AA22" s="214"/>
      <c r="AB22" s="228">
        <f>IF(AT30=TRUE,"",AS27)</f>
        <v>0</v>
      </c>
      <c r="AC22" s="228"/>
      <c r="AD22" s="210" t="s">
        <v>116</v>
      </c>
      <c r="AE22" s="210"/>
      <c r="AF22" s="210"/>
      <c r="AG22" s="210"/>
      <c r="AH22" s="210"/>
      <c r="AI22" s="210"/>
      <c r="AJ22" s="210"/>
      <c r="AK22" s="120"/>
      <c r="AL22" s="120" t="s">
        <v>24</v>
      </c>
      <c r="AM22" s="135" t="b">
        <f>OR(N22="",R22="")</f>
        <v>0</v>
      </c>
      <c r="AN22" s="135">
        <f>IF(AM22=FALSE,N22/R22,"")</f>
        <v>0.55000000000000004</v>
      </c>
      <c r="AO22" s="136">
        <f>IF(AM22=FALSE,N22,"")</f>
        <v>22</v>
      </c>
      <c r="AP22" s="136">
        <f>IF(AM22=FALSE,R22,"")</f>
        <v>40</v>
      </c>
      <c r="AQ22" s="137"/>
      <c r="AR22" s="135"/>
      <c r="AS22" s="136">
        <f>IF(AZ22=FALSE,"",IF(AV27=TRUE,"",IF(AW22=TRUE,2,IF(AV22=TRUE,"",IF(AO22="","",IF(AO22&gt;AO27,2,IF(AO27&gt;AO22,0,IF(AO22=AO27,1))))))))</f>
        <v>2</v>
      </c>
      <c r="AT22" s="220" t="b">
        <f>AND(B22&gt;0,AD22="")</f>
        <v>0</v>
      </c>
      <c r="AU22" s="220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235" t="s">
        <v>121</v>
      </c>
      <c r="C23" s="235"/>
      <c r="D23" s="235"/>
      <c r="E23" s="235"/>
      <c r="F23" s="235"/>
      <c r="G23" s="235"/>
      <c r="H23" s="235"/>
      <c r="I23" s="227">
        <f>IF(AL17=TRUE,"",IF(AT30=TRUE,"",AS23))</f>
        <v>0</v>
      </c>
      <c r="J23" s="227"/>
      <c r="K23" s="221">
        <f>AN23</f>
        <v>0.42499999999999999</v>
      </c>
      <c r="L23" s="221"/>
      <c r="M23" s="221"/>
      <c r="N23" s="211">
        <v>17</v>
      </c>
      <c r="O23" s="211"/>
      <c r="P23" s="211"/>
      <c r="Q23" s="170">
        <v>3</v>
      </c>
      <c r="R23" s="211">
        <v>40</v>
      </c>
      <c r="S23" s="211"/>
      <c r="T23" s="211"/>
      <c r="U23" s="170">
        <v>4</v>
      </c>
      <c r="V23" s="211">
        <v>26</v>
      </c>
      <c r="W23" s="211"/>
      <c r="X23" s="211"/>
      <c r="Y23" s="221">
        <f>AN28</f>
        <v>0.65</v>
      </c>
      <c r="Z23" s="221"/>
      <c r="AA23" s="221"/>
      <c r="AB23" s="227">
        <f>IF(AN17=TRUE,"",IF(AT30=TRUE,"",AS28))</f>
        <v>2</v>
      </c>
      <c r="AC23" s="227"/>
      <c r="AD23" s="217" t="s">
        <v>117</v>
      </c>
      <c r="AE23" s="217"/>
      <c r="AF23" s="217"/>
      <c r="AG23" s="217"/>
      <c r="AH23" s="217"/>
      <c r="AI23" s="217"/>
      <c r="AJ23" s="217"/>
      <c r="AK23" s="120"/>
      <c r="AL23" s="120" t="s">
        <v>25</v>
      </c>
      <c r="AM23" s="135" t="b">
        <f>OR(N23="",R23="")</f>
        <v>0</v>
      </c>
      <c r="AN23" s="135">
        <f>IF(AM23=FALSE,N23/R23,"")</f>
        <v>0.42499999999999999</v>
      </c>
      <c r="AO23" s="136">
        <f>IF(AM23=FALSE,N23,"")</f>
        <v>17</v>
      </c>
      <c r="AP23" s="136">
        <f>IF(AM23=FALSE,R23,"")</f>
        <v>40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0</v>
      </c>
      <c r="AT23" s="220" t="b">
        <f>AND(B23&gt;0,AD23="")</f>
        <v>0</v>
      </c>
      <c r="AU23" s="220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226"/>
      <c r="C24" s="226"/>
      <c r="D24" s="226"/>
      <c r="E24" s="226"/>
      <c r="F24" s="226"/>
      <c r="G24" s="226"/>
      <c r="H24" s="226"/>
      <c r="I24" s="212">
        <f>IF(AX20=TRUE,"",IF(AL13=TRUE,"",AS24))</f>
        <v>4</v>
      </c>
      <c r="J24" s="212"/>
      <c r="K24" s="231">
        <f>AQ20</f>
        <v>0.65217391304347827</v>
      </c>
      <c r="L24" s="231"/>
      <c r="M24" s="231"/>
      <c r="N24" s="212">
        <f>AO18</f>
        <v>90</v>
      </c>
      <c r="O24" s="212"/>
      <c r="P24" s="212"/>
      <c r="Q24" s="169">
        <f>AR18</f>
        <v>6</v>
      </c>
      <c r="R24" s="212">
        <f>AP18</f>
        <v>138</v>
      </c>
      <c r="S24" s="212"/>
      <c r="T24" s="212"/>
      <c r="U24" s="169">
        <f>AR31</f>
        <v>4</v>
      </c>
      <c r="V24" s="212">
        <f>AO33</f>
        <v>88</v>
      </c>
      <c r="W24" s="212"/>
      <c r="X24" s="212"/>
      <c r="Y24" s="231">
        <f>AQ25</f>
        <v>0.6376811594202898</v>
      </c>
      <c r="Z24" s="231"/>
      <c r="AA24" s="231"/>
      <c r="AB24" s="212">
        <f>IF(AX26=TRUE,"",IF(AN13=TRUE,"",AS29))</f>
        <v>4</v>
      </c>
      <c r="AC24" s="212"/>
      <c r="AD24" s="226"/>
      <c r="AE24" s="226"/>
      <c r="AF24" s="226"/>
      <c r="AG24" s="226"/>
      <c r="AH24" s="226"/>
      <c r="AI24" s="226"/>
      <c r="AJ24" s="226"/>
      <c r="AK24" s="138"/>
      <c r="AL24" s="120" t="s">
        <v>28</v>
      </c>
      <c r="AM24" s="139"/>
      <c r="AN24" s="140"/>
      <c r="AO24" s="139">
        <f>SUM(AO20:AO23)</f>
        <v>90</v>
      </c>
      <c r="AP24" s="139">
        <f>SUM(AP20:AP23)</f>
        <v>138</v>
      </c>
      <c r="AQ24" s="141"/>
      <c r="AR24" s="140"/>
      <c r="AS24" s="139">
        <f>SUM(AS20:AS23)</f>
        <v>4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208" t="s">
        <v>108</v>
      </c>
      <c r="C25" s="208"/>
      <c r="D25" s="208"/>
      <c r="E25" s="208"/>
      <c r="F25" s="208"/>
      <c r="G25" s="208"/>
      <c r="H25" s="208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208" t="s">
        <v>109</v>
      </c>
      <c r="AE25" s="208"/>
      <c r="AF25" s="208"/>
      <c r="AG25" s="208"/>
      <c r="AH25" s="208"/>
      <c r="AI25" s="208"/>
      <c r="AJ25" s="208"/>
      <c r="AK25" s="138"/>
      <c r="AL25" s="120" t="s">
        <v>22</v>
      </c>
      <c r="AM25" s="136" t="b">
        <f>OR(R20="",V20="")</f>
        <v>0</v>
      </c>
      <c r="AN25" s="135">
        <f>IF(AM25=FALSE,V20/R20,"")</f>
        <v>1.4444444444444444</v>
      </c>
      <c r="AO25" s="136">
        <f>IF(AM25=FALSE,V20,"")</f>
        <v>26</v>
      </c>
      <c r="AP25" s="136">
        <f>IF(AM25=FALSE,R20,"")</f>
        <v>18</v>
      </c>
      <c r="AQ25" s="137">
        <f>IF(AO31=TRUE,"",AO33/AP33)</f>
        <v>0.6376811594202898</v>
      </c>
      <c r="AR25" s="136">
        <f>MAX(U20:U23)</f>
        <v>4</v>
      </c>
      <c r="AS25" s="136">
        <f>IF(AS20="","",IF(AS20=0,2,IF(AS20=1,1,IF(AS20=2,0))))</f>
        <v>0</v>
      </c>
      <c r="AT25" s="220" t="b">
        <f>AND(AD20&gt;0,A20="")</f>
        <v>1</v>
      </c>
      <c r="AU25" s="220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208"/>
      <c r="C26" s="208"/>
      <c r="D26" s="208"/>
      <c r="E26" s="208"/>
      <c r="F26" s="208"/>
      <c r="G26" s="208"/>
      <c r="H26" s="20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208"/>
      <c r="AE26" s="208"/>
      <c r="AF26" s="208"/>
      <c r="AG26" s="208"/>
      <c r="AH26" s="208"/>
      <c r="AI26" s="208"/>
      <c r="AJ26" s="208"/>
      <c r="AK26" s="120"/>
      <c r="AL26" s="120" t="s">
        <v>23</v>
      </c>
      <c r="AM26" s="136" t="b">
        <f>OR(R21="",V21="")</f>
        <v>0</v>
      </c>
      <c r="AN26" s="135">
        <f>IF(AM26=FALSE,V21/R21,"")</f>
        <v>0.57499999999999996</v>
      </c>
      <c r="AO26" s="136">
        <f>IF(AM26=FALSE,V21,"")</f>
        <v>23</v>
      </c>
      <c r="AP26" s="136">
        <f>IF(AM26=FALSE,R21,"")</f>
        <v>40</v>
      </c>
      <c r="AQ26" s="146"/>
      <c r="AR26" s="146"/>
      <c r="AS26" s="136">
        <f>IF(AS21="","",IF(AS21=0,2,IF(AS21=1,1,IF(AS21=2,0))))</f>
        <v>2</v>
      </c>
      <c r="AT26" s="220" t="b">
        <f>AND(AD21&gt;0,A21="")</f>
        <v>1</v>
      </c>
      <c r="AU26" s="220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230" t="s">
        <v>21</v>
      </c>
      <c r="C27" s="230"/>
      <c r="D27" s="230"/>
      <c r="E27" s="230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120"/>
      <c r="AL27" s="120" t="s">
        <v>24</v>
      </c>
      <c r="AM27" s="136" t="b">
        <f>OR(R22="",V22="")</f>
        <v>0</v>
      </c>
      <c r="AN27" s="135">
        <f>IF(AM27=FALSE,V22/R22,"")</f>
        <v>0.32500000000000001</v>
      </c>
      <c r="AO27" s="136">
        <f>IF(AM27=FALSE,V22,"")</f>
        <v>13</v>
      </c>
      <c r="AP27" s="136">
        <f>IF(AM27=FALSE,R22,"")</f>
        <v>40</v>
      </c>
      <c r="AQ27" s="146"/>
      <c r="AR27" s="146"/>
      <c r="AS27" s="136">
        <f>IF(AV22=TRUE,"",IF(AW27=TRUE,2,IF(AV27=TRUE,"",IF(AO27="","",IF(AO27&gt;AO22,2,IF(AO22&gt;AO27,0,IF(AO27=AO22,1)))))))</f>
        <v>0</v>
      </c>
      <c r="AT27" s="220" t="b">
        <f>AND(AD22&gt;0,A22="")</f>
        <v>1</v>
      </c>
      <c r="AU27" s="220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120"/>
      <c r="AL28" s="120" t="s">
        <v>25</v>
      </c>
      <c r="AM28" s="136" t="b">
        <f>OR(R23="",V23="")</f>
        <v>0</v>
      </c>
      <c r="AN28" s="135">
        <f>IF(AM28=FALSE,V23/R23,"")</f>
        <v>0.65</v>
      </c>
      <c r="AO28" s="136">
        <f>IF(AM28=FALSE,V23,"")</f>
        <v>26</v>
      </c>
      <c r="AP28" s="136">
        <f>IF(AM28=FALSE,R23,"")</f>
        <v>40</v>
      </c>
      <c r="AQ28" s="120"/>
      <c r="AR28" s="120"/>
      <c r="AS28" s="136">
        <f>IF(AZ22=FALSE,"",IF(AW23=TRUE,0,IF(AW28=TRUE,2,IF(AV28=TRUE,"",IF(AO28="","",IF(AO28&gt;AO23,2,IF(AO23&gt;AO28,0,IF(AO28=AO23,1))))))))</f>
        <v>2</v>
      </c>
      <c r="AT28" s="220" t="b">
        <f>AND(AD23&gt;0,A23="")</f>
        <v>1</v>
      </c>
      <c r="AU28" s="220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88</v>
      </c>
      <c r="AP29" s="139">
        <f>SUM(AP25:AP28)</f>
        <v>138</v>
      </c>
      <c r="AQ29" s="147"/>
      <c r="AR29" s="147"/>
      <c r="AS29" s="139">
        <f>SUM(AS25:AS28)</f>
        <v>4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4" t="s">
        <v>105</v>
      </c>
      <c r="C30" s="175" t="s">
        <v>106</v>
      </c>
      <c r="D30" s="174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19"/>
      <c r="AD30" s="219"/>
      <c r="AE30" s="219"/>
      <c r="AF30" s="219"/>
      <c r="AG30" s="219"/>
      <c r="AH30" s="219"/>
      <c r="AI30" s="219"/>
      <c r="AJ30" s="219"/>
      <c r="AK30" s="120"/>
      <c r="AL30" s="120"/>
      <c r="AM30" s="136"/>
      <c r="AN30" s="123"/>
      <c r="AO30" s="178" t="s">
        <v>32</v>
      </c>
      <c r="AP30" s="178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176"/>
      <c r="C31" s="175" t="s">
        <v>107</v>
      </c>
      <c r="D31" s="177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16" t="s">
        <v>11</v>
      </c>
      <c r="AD31" s="216"/>
      <c r="AE31" s="216"/>
      <c r="AF31" s="216"/>
      <c r="AG31" s="216"/>
      <c r="AH31" s="216"/>
      <c r="AI31" s="216"/>
      <c r="AJ31" s="216"/>
      <c r="AK31" s="120"/>
      <c r="AL31" s="120"/>
      <c r="AM31" s="120"/>
      <c r="AN31" s="120"/>
      <c r="AO31" s="178" t="b">
        <f>OR(AO33="",AP33="")</f>
        <v>0</v>
      </c>
      <c r="AP31" s="178"/>
      <c r="AQ31" s="120"/>
      <c r="AR31" s="123">
        <f>IF(AR25&gt;0,MAX(U20:U23),"")</f>
        <v>4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88</v>
      </c>
      <c r="AP33" s="123">
        <f>IF(AP29&gt;0,AP29,"")</f>
        <v>138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102</v>
      </c>
      <c r="AN41" s="122">
        <v>20</v>
      </c>
      <c r="AO41" s="123"/>
      <c r="AP41" s="158" t="s">
        <v>52</v>
      </c>
      <c r="AQ41" s="122" t="s">
        <v>103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104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4">IF(AND(AL44=FALSE,AM44=FALSE),AM38,"")</f>
        <v/>
      </c>
      <c r="AO44" s="128" t="str">
        <f t="shared" ref="AO44:AO49" si="5">IF(AND(AL44=FALSE,AM44=FALSE),AN38,"")</f>
        <v/>
      </c>
      <c r="AP44" s="128" t="b">
        <f>AND(C13="")</f>
        <v>1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0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0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0</v>
      </c>
      <c r="AN45" s="128" t="str">
        <f t="shared" si="4"/>
        <v/>
      </c>
      <c r="AO45" s="128" t="str">
        <f t="shared" si="5"/>
        <v/>
      </c>
      <c r="AP45" s="128" t="b">
        <f>AND(C13="")</f>
        <v>1</v>
      </c>
      <c r="AQ45" s="128" t="b">
        <f>AND(J11="")</f>
        <v>0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0</v>
      </c>
      <c r="AU45" s="128" t="b">
        <f>AND(J11="")</f>
        <v>0</v>
      </c>
      <c r="AV45" s="120" t="str">
        <f>IF(AND(AT45=FALSE,AU45=FALSE),AU39,"")</f>
        <v>30 / 40</v>
      </c>
      <c r="AW45" s="120">
        <f>IF(AND(AT45=FALSE,AU45=FALSE),AV39,"")</f>
        <v>40</v>
      </c>
      <c r="AX45" s="128" t="b">
        <f>AND(C15="")</f>
        <v>0</v>
      </c>
      <c r="AY45" s="128" t="b">
        <f>AND(J15="")</f>
        <v>1</v>
      </c>
      <c r="AZ45" s="120" t="str">
        <f>IF(AND(AX45=FALSE,AY45=FALSE),AY39,"")</f>
        <v/>
      </c>
      <c r="BA45" s="120" t="str">
        <f>IF(AND(AX45=FALSE,AY45=FALSE),AZ39,"")</f>
        <v/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1</v>
      </c>
      <c r="AN46" s="128" t="str">
        <f t="shared" si="4"/>
        <v/>
      </c>
      <c r="AO46" s="128" t="str">
        <f t="shared" si="5"/>
        <v/>
      </c>
      <c r="AP46" s="128" t="b">
        <f>AND(C13="")</f>
        <v>1</v>
      </c>
      <c r="AQ46" s="128" t="b">
        <f>AND(L11="")</f>
        <v>1</v>
      </c>
      <c r="AR46" s="120" t="str">
        <f>IF(AND(AP46=FALSE,AQ46=FALSE),AQ40,"")</f>
        <v/>
      </c>
      <c r="AS46" s="120" t="str">
        <f>IF(AND(AP46=FALSE,AQ46=FALSE),AR40,"")</f>
        <v/>
      </c>
      <c r="AT46" s="128" t="b">
        <f>AND(C15="")</f>
        <v>0</v>
      </c>
      <c r="AU46" s="128" t="b">
        <f>AND(L11="")</f>
        <v>1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0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4"/>
        <v/>
      </c>
      <c r="AO47" s="128" t="str">
        <f t="shared" si="5"/>
        <v/>
      </c>
      <c r="AP47" s="128" t="b">
        <f>AND(C13="")</f>
        <v>1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40</v>
      </c>
      <c r="AX47" s="120"/>
      <c r="AY47" s="120"/>
      <c r="AZ47" s="120">
        <f>SUM(AZ44:AZ46)</f>
        <v>0</v>
      </c>
      <c r="BA47" s="120">
        <f>SUM(BA44:BA46)</f>
        <v>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4"/>
        <v/>
      </c>
      <c r="AO48" s="128" t="str">
        <f t="shared" si="5"/>
        <v/>
      </c>
      <c r="AP48" s="123"/>
      <c r="AQ48" s="123"/>
      <c r="AR48" s="120">
        <f>SUM(AR44:AR47)</f>
        <v>0</v>
      </c>
      <c r="AS48" s="120">
        <f>SUM(AS44:AS47)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4"/>
        <v/>
      </c>
      <c r="AO49" s="128" t="str">
        <f t="shared" si="5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40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40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sheetProtection algorithmName="SHA-512" hashValue="IYPelDKO77AzxTNZzxfR/Gg05ivO6UbQubPpffUjkMIy8xo+MzLUtSbN7KIq3CK8WVUtBZUhqBAui7OyM3czKg==" saltValue="+/6UI49I9/jVFtjXlm9lAA==" spinCount="100000" sheet="1" objects="1" scenarios="1"/>
  <mergeCells count="111"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 16.11.2018&amp;C&amp;8Kreissportwart Mannschaft
Dirk Dienes
Tel.: 0171-6583702
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2018-11-26T20:46:05Z</cp:lastPrinted>
  <dcterms:created xsi:type="dcterms:W3CDTF">2011-03-29T01:30:37Z</dcterms:created>
  <dcterms:modified xsi:type="dcterms:W3CDTF">2019-06-15T16:45:41Z</dcterms:modified>
</cp:coreProperties>
</file>